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<sst xmlns="http://schemas.openxmlformats.org/spreadsheetml/2006/main" count="299" uniqueCount="194">
  <si>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</si>
  <si>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</si>
  <si>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</si>
  <si>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</si>
  <si>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</si>
  <si>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</si>
  <si>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</si>
  <si>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</si>
  <si>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</si>
  <si>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</si>
  <si>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</si>
  <si>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</si>
  <si>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</si>
  <si>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</si>
  <si>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</si>
  <si>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</si>
  <si>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</si>
  <si>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</si>
  <si>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</si>
  <si>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</si>
  <si>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</si>
  <si>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</si>
  <si>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</si>
  <si>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</si>
  <si>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</si>
  <si>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</si>
  <si>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</si>
  <si>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</si>
  <si>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</si>
  <si>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</si>
  <si>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</si>
  <si>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</si>
  <si>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</si>
  <si>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</si>
  <si>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</si>
  <si>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</si>
  <si>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</si>
  <si>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</si>
  <si>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</si>
  <si>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</si>
  <si>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</si>
  <si>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</si>
  <si>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</si>
  <si>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</si>
  <si>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</si>
  <si>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</si>
  <si>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</si>
  <si>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</si>
  <si>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</si>
  <si>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</si>
  <si>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</si>
  <si>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</si>
  <si>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</si>
  <si>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</si>
  <si>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</si>
  <si>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</si>
  <si>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</si>
  <si>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</si>
  <si>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</si>
  <si>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</si>
  <si>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</si>
  <si>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</si>
  <si>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</si>
  <si>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</si>
  <si>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</si>
  <si>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</si>
  <si>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</si>
  <si>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</si>
  <si>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</si>
  <si>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</si>
  <si>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</si>
  <si>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</si>
  <si>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</si>
  <si>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</si>
  <si>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</si>
  <si>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</si>
  <si>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</si>
  <si>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</si>
  <si>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</si>
  <si>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</si>
  <si>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</si>
  <si>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</si>
  <si>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</si>
  <si>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</si>
  <si>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</si>
  <si>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</si>
  <si>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</si>
  <si>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</si>
  <si>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</si>
  <si>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</si>
  <si>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</si>
  <si>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</si>
  <si>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</si>
  <si>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</si>
  <si>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</si>
  <si>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</si>
  <si>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</si>
  <si>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</si>
  <si>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</si>
  <si>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</si>
  <si>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</si>
  <si>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</si>
  <si>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</si>
  <si>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</si>
  <si>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</si>
  <si>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</si>
  <si>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</si>
  <si>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</si>
  <si>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</si>
  <si>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</si>
  <si>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</si>
  <si>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</si>
  <si>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</si>
  <si>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</si>
  <si>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</si>
  <si>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</si>
  <si>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</si>
  <si>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</si>
  <si>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</si>
  <si>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</si>
  <si>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</si>
  <si>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</si>
  <si>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</si>
  <si>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</si>
  <si>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</si>
  <si>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</si>
  <si>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</si>
  <si>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</si>
  <si>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</si>
  <si>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</si>
  <si>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</si>
  <si>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</si>
  <si>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</si>
  <si>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</si>
  <si>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</si>
  <si>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</si>
  <si>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</si>
  <si>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</si>
  <si>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</si>
  <si>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</si>
  <si>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</si>
  <si>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</si>
  <si>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</si>
  <si>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</si>
  <si>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</si>
  <si>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</si>
  <si>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</si>
  <si>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</si>
  <si>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</si>
  <si>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</si>
  <si>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</si>
  <si>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</si>
  <si>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</si>
  <si>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</si>
  <si>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</si>
  <si>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</si>
  <si>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</si>
  <si>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</si>
  <si>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</si>
  <si>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</si>
  <si>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</si>
  <si>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</si>
  <si>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</si>
  <si>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</si>
  <si>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</si>
  <si>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</si>
  <si>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</si>
  <si>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</si>
  <si>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</si>
  <si>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</si>
  <si>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</si>
  <si>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</si>
  <si>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</si>
  <si>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</si>
  <si>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</si>
  <si>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</si>
  <si>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</si>
  <si>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</si>
  <si>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25                                                                                                                                                     за 2015  год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</si>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</sst>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3285.2</v>
          </cell>
          <cell r="G7">
            <v>805.25</v>
          </cell>
          <cell r="H7">
            <v>91.18</v>
          </cell>
          <cell r="I7">
            <v>1351.96</v>
          </cell>
        </row>
        <row r="9">
          <cell r="C9">
            <v>25759.04</v>
          </cell>
          <cell r="F9">
            <v>25175.53</v>
          </cell>
          <cell r="G9">
            <v>5309.36</v>
          </cell>
          <cell r="I9">
            <v>8160.99</v>
          </cell>
        </row>
        <row r="12">
          <cell r="C12">
            <v>1801.55</v>
          </cell>
          <cell r="F12">
            <v>1767.39</v>
          </cell>
          <cell r="G12">
            <v>575.66</v>
          </cell>
          <cell r="H12">
            <v>0.59</v>
          </cell>
          <cell r="I12">
            <v>987.46</v>
          </cell>
        </row>
        <row r="13">
          <cell r="C13">
            <v>273.33</v>
          </cell>
          <cell r="F13">
            <v>273.33</v>
          </cell>
          <cell r="G13">
            <v>65.32</v>
          </cell>
          <cell r="H13">
            <v>3.34</v>
          </cell>
          <cell r="I13">
            <v>144.48</v>
          </cell>
        </row>
        <row r="14">
          <cell r="C14">
            <v>535.85</v>
          </cell>
          <cell r="F14">
            <v>535.85</v>
          </cell>
          <cell r="G14">
            <v>139.71</v>
          </cell>
          <cell r="H14">
            <v>28.88</v>
          </cell>
          <cell r="I14">
            <v>241.61</v>
          </cell>
        </row>
        <row r="15">
          <cell r="C15">
            <v>212836.33</v>
          </cell>
          <cell r="F15">
            <v>212836.33</v>
          </cell>
          <cell r="G15">
            <v>53263.27</v>
          </cell>
          <cell r="H15">
            <v>3795.22</v>
          </cell>
          <cell r="I15">
            <v>85389.35</v>
          </cell>
        </row>
        <row r="18">
          <cell r="C18">
            <v>13281.46</v>
          </cell>
          <cell r="F18">
            <v>13583.54</v>
          </cell>
          <cell r="G18">
            <v>2869.93</v>
          </cell>
          <cell r="H18">
            <v>693.12</v>
          </cell>
          <cell r="I18">
            <v>3885.94</v>
          </cell>
        </row>
        <row r="20">
          <cell r="F20">
            <v>10141</v>
          </cell>
          <cell r="G20">
            <v>2412.43</v>
          </cell>
          <cell r="H20">
            <v>701.14</v>
          </cell>
          <cell r="I20">
            <v>4246.48</v>
          </cell>
        </row>
        <row r="22">
          <cell r="F22">
            <v>11045.4</v>
          </cell>
          <cell r="G22">
            <v>2627.58</v>
          </cell>
          <cell r="H22">
            <v>185.83</v>
          </cell>
          <cell r="I22">
            <v>4625.15</v>
          </cell>
        </row>
        <row r="24">
          <cell r="F24">
            <v>6570.3</v>
          </cell>
          <cell r="G24">
            <v>1564.82</v>
          </cell>
          <cell r="H24">
            <v>1444.25</v>
          </cell>
          <cell r="I24">
            <v>2750.63</v>
          </cell>
        </row>
        <row r="26">
          <cell r="F26">
            <v>20615.2</v>
          </cell>
          <cell r="G26">
            <v>5055.32</v>
          </cell>
          <cell r="H26">
            <v>1393.47</v>
          </cell>
          <cell r="I26">
            <v>8484.95</v>
          </cell>
        </row>
        <row r="31">
          <cell r="C31">
            <v>4710.77</v>
          </cell>
          <cell r="F31">
            <v>4713.24</v>
          </cell>
          <cell r="G31">
            <v>964.27</v>
          </cell>
          <cell r="H31">
            <v>25.96</v>
          </cell>
          <cell r="I31">
            <v>1324.81</v>
          </cell>
        </row>
        <row r="34">
          <cell r="F34">
            <v>10207.49</v>
          </cell>
          <cell r="G34">
            <v>2287.77</v>
          </cell>
          <cell r="H34">
            <v>257.61</v>
          </cell>
          <cell r="I34">
            <v>4027.08</v>
          </cell>
        </row>
        <row r="35">
          <cell r="C35">
            <v>9219.41</v>
          </cell>
          <cell r="F35">
            <v>9236.45</v>
          </cell>
          <cell r="G35">
            <v>1790.38</v>
          </cell>
          <cell r="H35">
            <v>797.7</v>
          </cell>
          <cell r="I35">
            <v>2481.92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8" t="s">
        <v>178</v>
      </c>
      <c r="B1" s="128"/>
      <c r="C1" s="128"/>
      <c r="D1" s="128"/>
      <c r="E1" s="128"/>
      <c r="F1" s="128"/>
      <c r="G1" s="128"/>
      <c r="H1" s="12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9"/>
      <c r="E4" s="130"/>
      <c r="F4" s="131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2"/>
      <c r="E5" s="133"/>
      <c r="F5" s="134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5"/>
      <c r="E6" s="136"/>
      <c r="F6" s="137"/>
      <c r="G6" s="36">
        <v>42369</v>
      </c>
      <c r="H6" s="5"/>
    </row>
    <row r="7" spans="1:8" ht="38.25" customHeight="1" thickBot="1">
      <c r="A7" s="115" t="s">
        <v>13</v>
      </c>
      <c r="B7" s="116"/>
      <c r="C7" s="116"/>
      <c r="D7" s="117"/>
      <c r="E7" s="117"/>
      <c r="F7" s="117"/>
      <c r="G7" s="116"/>
      <c r="H7" s="118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11250.58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35382.03+31730.72+5897.54+8856.39+2394.9+17950.76</f>
        <v>102212.33999999998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74119.43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1" t="s">
        <v>26</v>
      </c>
      <c r="E13" s="122"/>
      <c r="F13" s="126"/>
      <c r="G13" s="65">
        <f>1314.06+'[1]Page1'!$F$24</f>
        <v>7884.360000000001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1" t="s">
        <v>29</v>
      </c>
      <c r="E14" s="122"/>
      <c r="F14" s="126"/>
      <c r="G14" s="92">
        <f>2028.2+'[1]Page1'!$F$20</f>
        <v>12169.2</v>
      </c>
      <c r="H14" s="5"/>
    </row>
    <row r="15" spans="1:8" ht="26.25" customHeight="1" thickBot="1">
      <c r="A15" s="4"/>
      <c r="B15" s="6"/>
      <c r="C15" s="3" t="s">
        <v>16</v>
      </c>
      <c r="D15" s="121" t="s">
        <v>156</v>
      </c>
      <c r="E15" s="122"/>
      <c r="F15" s="126"/>
      <c r="G15" s="93">
        <f>591.73+885.97+'[1]Page1'!$G$20+'[1]Page1'!$H$20+'[1]Page1'!$I$20</f>
        <v>8837.75</v>
      </c>
      <c r="H15" s="5"/>
    </row>
    <row r="16" spans="1:8" ht="13.5" customHeight="1" thickBot="1">
      <c r="A16" s="4"/>
      <c r="B16" s="6"/>
      <c r="C16" s="3" t="s">
        <v>16</v>
      </c>
      <c r="D16" s="121" t="s">
        <v>157</v>
      </c>
      <c r="E16" s="122"/>
      <c r="F16" s="126"/>
      <c r="G16" s="94">
        <f>17950.76+G14-G15</f>
        <v>21282.21</v>
      </c>
      <c r="H16" s="49"/>
    </row>
    <row r="17" spans="1:8" ht="13.5" customHeight="1" thickBot="1">
      <c r="A17" s="4"/>
      <c r="B17" s="6"/>
      <c r="C17" s="3" t="s">
        <v>16</v>
      </c>
      <c r="D17" s="121" t="s">
        <v>158</v>
      </c>
      <c r="E17" s="122"/>
      <c r="F17" s="126"/>
      <c r="G17" s="65">
        <v>20900.08</v>
      </c>
      <c r="H17" s="5"/>
    </row>
    <row r="18" spans="1:8" ht="24.75" customHeight="1" thickBot="1">
      <c r="A18" s="4"/>
      <c r="B18" s="6"/>
      <c r="C18" s="3" t="s">
        <v>16</v>
      </c>
      <c r="D18" s="121" t="s">
        <v>18</v>
      </c>
      <c r="E18" s="122"/>
      <c r="F18" s="126"/>
      <c r="G18" s="14">
        <f>G10</f>
        <v>11250.58</v>
      </c>
      <c r="H18" s="5"/>
    </row>
    <row r="19" spans="1:8" ht="27" customHeight="1" thickBot="1">
      <c r="A19" s="4"/>
      <c r="B19" s="6"/>
      <c r="C19" s="3" t="s">
        <v>16</v>
      </c>
      <c r="D19" s="121" t="s">
        <v>55</v>
      </c>
      <c r="E19" s="122"/>
      <c r="F19" s="126"/>
      <c r="G19" s="73">
        <f>G18+G15-G17</f>
        <v>-811.75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1923.42+'[1]Page1'!$F$34</f>
        <v>12130.91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2209.08+'[1]Page1'!$F$22</f>
        <v>13254.48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657.04+'[1]Page1'!$F$7</f>
        <v>3942.24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4123.04+'[1]Page1'!$F$26</f>
        <v>24738.24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52681.01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156.07+1658.43+840.2+964.98+287.02+885.97+'[1]Page1'!$I$7+'[1]Page1'!$I$20+'[1]Page1'!$I$22+'[1]Page1'!$I$24+'[1]Page1'!$I$26+'[1]Page1'!$I$34</f>
        <v>30278.92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1" t="s">
        <v>41</v>
      </c>
      <c r="E26" s="122"/>
      <c r="F26" s="12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1" t="s">
        <v>44</v>
      </c>
      <c r="E27" s="122"/>
      <c r="F27" s="126"/>
      <c r="G27" s="82">
        <f>383.43+1202.91+561.17+644.5+191.7+591.73+'[1]Page1'!$G$7+'[1]Page1'!$G$20+'[1]Page1'!$G$22+'[1]Page1'!$G$24+'[1]Page1'!$G$26+'[1]Page1'!$G$34</f>
        <v>18328.61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1" t="s">
        <v>47</v>
      </c>
      <c r="E28" s="122"/>
      <c r="F28" s="126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1" t="s">
        <v>124</v>
      </c>
      <c r="E29" s="122"/>
      <c r="F29" s="126"/>
      <c r="G29" s="70">
        <f>'[1]Page1'!$H$7+'[1]Page1'!$H$20+'[1]Page1'!$H$22+'[1]Page1'!$H$24+'[1]Page1'!$H$26+'[1]Page1'!$H$34</f>
        <v>4073.48</v>
      </c>
      <c r="H29" s="83"/>
      <c r="I29" s="79"/>
    </row>
    <row r="30" spans="1:9" ht="13.5" customHeight="1" thickBot="1">
      <c r="A30" s="4"/>
      <c r="B30" s="13"/>
      <c r="C30" s="3"/>
      <c r="D30" s="121" t="s">
        <v>166</v>
      </c>
      <c r="E30" s="122"/>
      <c r="F30" s="12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1" t="s">
        <v>174</v>
      </c>
      <c r="E31" s="122"/>
      <c r="F31" s="12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1" t="s">
        <v>175</v>
      </c>
      <c r="E32" s="122"/>
      <c r="F32" s="122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1" t="s">
        <v>177</v>
      </c>
      <c r="E33" s="122"/>
      <c r="F33" s="12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1" t="s">
        <v>176</v>
      </c>
      <c r="E34" s="122"/>
      <c r="F34" s="12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1" t="s">
        <v>51</v>
      </c>
      <c r="E35" s="122"/>
      <c r="F35" s="126"/>
      <c r="G35" s="66">
        <f>G24+G10</f>
        <v>63931.590000000004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1" t="s">
        <v>53</v>
      </c>
      <c r="E36" s="122"/>
      <c r="F36" s="12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1" t="s">
        <v>55</v>
      </c>
      <c r="E37" s="122"/>
      <c r="F37" s="126"/>
      <c r="G37" s="73">
        <f>G19</f>
        <v>-811.75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1" t="s">
        <v>57</v>
      </c>
      <c r="E38" s="122"/>
      <c r="F38" s="126"/>
      <c r="G38" s="88">
        <f>G11+G12-G24</f>
        <v>123650.75999999995</v>
      </c>
      <c r="H38" s="49"/>
    </row>
    <row r="39" spans="1:8" ht="38.25" customHeight="1" thickBot="1">
      <c r="A39" s="119" t="s">
        <v>58</v>
      </c>
      <c r="B39" s="120"/>
      <c r="C39" s="120"/>
      <c r="D39" s="120"/>
      <c r="E39" s="120"/>
      <c r="F39" s="116"/>
      <c r="G39" s="120"/>
      <c r="H39" s="118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20900.08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1.38</v>
      </c>
      <c r="F42" s="80" t="s">
        <v>136</v>
      </c>
      <c r="G42" s="60">
        <v>3810334293</v>
      </c>
      <c r="H42" s="61">
        <f>G13</f>
        <v>7884.360000000001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12130.91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13254.48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3942.24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24738.24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6"/>
      <c r="H47" s="61">
        <f>SUM(H41:H46)</f>
        <v>82850.31</v>
      </c>
    </row>
    <row r="48" spans="1:8" ht="19.5" customHeight="1" thickBot="1">
      <c r="A48" s="119" t="s">
        <v>64</v>
      </c>
      <c r="B48" s="120"/>
      <c r="C48" s="120"/>
      <c r="D48" s="120"/>
      <c r="E48" s="120"/>
      <c r="F48" s="120"/>
      <c r="G48" s="120"/>
      <c r="H48" s="127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3" t="s">
        <v>141</v>
      </c>
      <c r="E49" s="11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3" t="s">
        <v>69</v>
      </c>
      <c r="E50" s="11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3" t="s">
        <v>71</v>
      </c>
      <c r="E51" s="11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3" t="s">
        <v>73</v>
      </c>
      <c r="E52" s="114"/>
      <c r="F52" s="56">
        <v>0</v>
      </c>
      <c r="G52" s="51"/>
      <c r="H52" s="49"/>
    </row>
    <row r="53" spans="1:8" ht="18.75" customHeight="1" thickBot="1">
      <c r="A53" s="123" t="s">
        <v>74</v>
      </c>
      <c r="B53" s="124"/>
      <c r="C53" s="124"/>
      <c r="D53" s="124"/>
      <c r="E53" s="124"/>
      <c r="F53" s="124"/>
      <c r="G53" s="124"/>
      <c r="H53" s="12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3" t="s">
        <v>15</v>
      </c>
      <c r="E54" s="11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3" t="s">
        <v>18</v>
      </c>
      <c r="E55" s="11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3" t="s">
        <v>20</v>
      </c>
      <c r="E56" s="11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3" t="s">
        <v>53</v>
      </c>
      <c r="E57" s="11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3" t="s">
        <v>55</v>
      </c>
      <c r="E58" s="11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107403.08999999998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169.68233970903378</v>
      </c>
      <c r="E63" s="76">
        <f>E64/117.48</f>
        <v>298.4107933265236</v>
      </c>
      <c r="F63" s="76">
        <f>F64/12</f>
        <v>926.3375000000001</v>
      </c>
      <c r="G63" s="77">
        <f>G64/18.26</f>
        <v>1214.4895947426069</v>
      </c>
      <c r="H63" s="78">
        <f>H64/0.88</f>
        <v>725.1704545454545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42124.96+'[1]Page1'!$F$15</f>
        <v>254961.28999999998</v>
      </c>
      <c r="E64" s="65">
        <f>8114.38+'[1]Page1'!$F$9+'[1]Page1'!$F$12</f>
        <v>35057.299999999996</v>
      </c>
      <c r="F64" s="65">
        <f>1606.27+'[1]Page1'!$F$13+'[1]Page1'!$F$35</f>
        <v>11116.050000000001</v>
      </c>
      <c r="G64" s="72">
        <f>2886.86+992.94+'[1]Page1'!$F$18+'[1]Page1'!$F$31</f>
        <v>22176.58</v>
      </c>
      <c r="H64" s="68">
        <f>102.3+'[1]Page1'!$F$14</f>
        <v>638.15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12290.05+24117.33+'[1]Page1'!$G$15+'[1]Page1'!$H$15+'[1]Page1'!$I$15</f>
        <v>178855.22</v>
      </c>
      <c r="E65" s="65">
        <f>2013.09+2300.72+'[1]Page1'!$G$9+'[1]Page1'!$I$9+'[1]Page1'!$G$12+'[1]Page1'!$H$12+'[1]Page1'!$I$12</f>
        <v>19347.869999999995</v>
      </c>
      <c r="F65" s="65">
        <f>458.32+424.96+'[1]Page1'!$G$13+'[1]Page1'!$H$13+'[1]Page1'!$I$13+'[1]Page1'!$G$35+'[1]Page1'!$H$35+'[1]Page1'!$I$35</f>
        <v>6166.42</v>
      </c>
      <c r="G65" s="69">
        <f>755.56+243.55+717.88+249.37+'[1]Page1'!$G$18+'[1]Page1'!$H$18+'[1]Page1'!$I$18+'[1]Page1'!$G$31+'[1]Page1'!$H$31+'[1]Page1'!$I$31</f>
        <v>11730.389999999998</v>
      </c>
      <c r="H65" s="69">
        <f>36.18+'[1]Page1'!$G$14+'[1]Page1'!$H$14+'[1]Page1'!$I$14</f>
        <v>446.38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76106.06999999998</v>
      </c>
      <c r="E66" s="76">
        <f>E64-E65</f>
        <v>15709.43</v>
      </c>
      <c r="F66" s="76">
        <f>F64-F65</f>
        <v>4949.630000000001</v>
      </c>
      <c r="G66" s="78">
        <f>G64-G65</f>
        <v>10446.190000000004</v>
      </c>
      <c r="H66" s="78">
        <f>H64-H65</f>
        <v>191.76999999999998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42124.96+'[1]Page1'!$C$15</f>
        <v>254961.28999999998</v>
      </c>
      <c r="E67" s="70">
        <f>7642.1+'[1]Page1'!$C$9+'[1]Page1'!$C$12</f>
        <v>35202.69</v>
      </c>
      <c r="F67" s="71">
        <f>1837.58+'[1]Page1'!$C$13+'[1]Page1'!$C$35</f>
        <v>11330.32</v>
      </c>
      <c r="G67" s="71">
        <f>3153.2+1068.97+'[1]Page1'!$C$18+'[1]Page1'!$C$31</f>
        <v>22214.399999999998</v>
      </c>
      <c r="H67" s="71">
        <f>'[1]Page1'!$C$14</f>
        <v>535.85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145.3900000000067</v>
      </c>
      <c r="F68" s="44">
        <f>F67-F64</f>
        <v>214.26999999999862</v>
      </c>
      <c r="G68" s="44">
        <f>G67-G64</f>
        <v>37.81999999999607</v>
      </c>
      <c r="H68" s="44">
        <f>H67-H64</f>
        <v>-102.29999999999995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9" t="s">
        <v>101</v>
      </c>
      <c r="B72" s="120"/>
      <c r="C72" s="120"/>
      <c r="D72" s="120"/>
      <c r="E72" s="120"/>
      <c r="F72" s="120"/>
      <c r="G72" s="120"/>
      <c r="H72" s="127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1"/>
      <c r="F73" s="122"/>
      <c r="G73" s="12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1"/>
      <c r="F74" s="122"/>
      <c r="G74" s="12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1"/>
      <c r="F75" s="122"/>
      <c r="G75" s="12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295.1800000000014</v>
      </c>
    </row>
    <row r="77" spans="1:8" ht="25.5" customHeight="1" thickBot="1">
      <c r="A77" s="119" t="s">
        <v>107</v>
      </c>
      <c r="B77" s="120"/>
      <c r="C77" s="120"/>
      <c r="D77" s="120"/>
      <c r="E77" s="120"/>
      <c r="F77" s="120"/>
      <c r="G77" s="120"/>
      <c r="H77" s="127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1"/>
      <c r="F78" s="122"/>
      <c r="G78" s="12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179</v>
      </c>
      <c r="C1" s="97"/>
      <c r="D1" s="104"/>
      <c r="E1" s="104"/>
      <c r="F1" s="104"/>
    </row>
    <row r="2" spans="2:6" ht="12.75">
      <c r="B2" s="97" t="s">
        <v>180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181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182</v>
      </c>
      <c r="C6" s="97"/>
      <c r="D6" s="104"/>
      <c r="E6" s="104" t="s">
        <v>183</v>
      </c>
      <c r="F6" s="104" t="s">
        <v>184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185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186</v>
      </c>
      <c r="F9" s="109" t="s">
        <v>193</v>
      </c>
    </row>
    <row r="10" spans="2:6" ht="12.75">
      <c r="B10" s="101"/>
      <c r="C10" s="98"/>
      <c r="D10" s="105"/>
      <c r="E10" s="108" t="s">
        <v>187</v>
      </c>
      <c r="F10" s="109"/>
    </row>
    <row r="11" spans="2:6" ht="12.75">
      <c r="B11" s="101"/>
      <c r="C11" s="98"/>
      <c r="D11" s="105"/>
      <c r="E11" s="108" t="s">
        <v>188</v>
      </c>
      <c r="F11" s="109"/>
    </row>
    <row r="12" spans="2:6" ht="12.75">
      <c r="B12" s="101"/>
      <c r="C12" s="98"/>
      <c r="D12" s="105"/>
      <c r="E12" s="108" t="s">
        <v>189</v>
      </c>
      <c r="F12" s="109"/>
    </row>
    <row r="13" spans="2:6" ht="12.75">
      <c r="B13" s="101"/>
      <c r="C13" s="98"/>
      <c r="D13" s="105"/>
      <c r="E13" s="108" t="s">
        <v>190</v>
      </c>
      <c r="F13" s="109"/>
    </row>
    <row r="14" spans="2:6" ht="12.75">
      <c r="B14" s="101"/>
      <c r="C14" s="98"/>
      <c r="D14" s="105"/>
      <c r="E14" s="108" t="s">
        <v>191</v>
      </c>
      <c r="F14" s="109"/>
    </row>
    <row r="15" spans="2:6" ht="13.5" thickBot="1">
      <c r="B15" s="102"/>
      <c r="C15" s="103"/>
      <c r="D15" s="110"/>
      <c r="E15" s="111" t="s">
        <v>192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2016-03-19T15:26:41Z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