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externalReferences>
    <externalReference r:id="rId6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'2.8.'!$A$1:$H$91</definedName>
  </definedNames>
  <calcPr fullCalcOnLoad="1"/>
</workbook>
</file>

<file path=xl/sharedStrings.xml><?xml version="1.0" encoding="utf-8"?>
<sst xmlns="http://schemas.openxmlformats.org/spreadsheetml/2006/main" count="284" uniqueCount="179">
  <si>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</si>
  <si>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</si>
  <si>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</si>
  <si>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</si>
  <si>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</si>
  <si>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</si>
  <si>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</si>
  <si>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</si>
  <si>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</si>
  <si>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</si>
  <si>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</si>
  <si>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</si>
  <si>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</si>
  <si>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</si>
  <si>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</si>
  <si>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</si>
  <si>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</si>
  <si>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</si>
  <si>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</si>
  <si>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</si>
  <si>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</si>
  <si>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</si>
  <si>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</si>
  <si>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</si>
  <si>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</si>
  <si>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</si>
  <si>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</si>
  <si>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</si>
  <si>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</si>
  <si>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</si>
  <si>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</si>
  <si>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</si>
  <si>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</si>
  <si>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</si>
  <si>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</si>
  <si>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</si>
  <si>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</si>
  <si>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</si>
  <si>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</si>
  <si>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</si>
  <si>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</si>
  <si>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</si>
  <si>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</si>
  <si>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</si>
  <si>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</si>
  <si>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</si>
  <si>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</si>
  <si>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</si>
  <si>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</si>
  <si>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</si>
  <si>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</si>
  <si>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</si>
  <si>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</si>
  <si>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</si>
  <si>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</si>
  <si>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</si>
  <si>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</si>
  <si>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</si>
  <si>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</si>
  <si>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</si>
  <si>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</si>
  <si>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</si>
  <si>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</si>
  <si>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</si>
  <si>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</si>
  <si>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</si>
  <si>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</si>
  <si>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</si>
  <si>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</si>
  <si>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</si>
  <si>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</si>
  <si>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</si>
  <si>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</si>
  <si>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</si>
  <si>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</si>
  <si>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</si>
  <si>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</si>
  <si>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</si>
  <si>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</si>
  <si>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</si>
  <si>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</si>
  <si>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</si>
  <si>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</si>
  <si>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</si>
  <si>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</si>
  <si>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</si>
  <si>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</si>
  <si>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</si>
  <si>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</si>
  <si>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</si>
  <si>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</si>
  <si>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</si>
  <si>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</si>
  <si>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</si>
  <si>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</si>
  <si>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</si>
  <si>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</si>
  <si>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</si>
  <si>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</si>
  <si>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</si>
  <si>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</si>
  <si>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</si>
  <si>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</si>
  <si>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</si>
  <si>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</si>
  <si>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</si>
  <si>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</si>
  <si>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</si>
  <si>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</si>
  <si>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</si>
  <si>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</si>
  <si>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</si>
  <si>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</si>
  <si>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</si>
  <si>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</si>
  <si>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</si>
  <si>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</si>
  <si>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</si>
  <si>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</si>
  <si>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</si>
  <si>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</si>
  <si>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</si>
  <si>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</si>
  <si>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</si>
  <si>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</si>
  <si>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</si>
  <si>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</si>
  <si>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</si>
  <si>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</si>
  <si>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</si>
  <si>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</si>
  <si>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</si>
  <si>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</si>
  <si>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</si>
  <si>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</si>
  <si>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</si>
  <si>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</si>
  <si>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</si>
  <si>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</si>
  <si>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</si>
  <si>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</si>
  <si>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</si>
  <si>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</si>
  <si>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</si>
  <si>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</si>
  <si>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</si>
  <si>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</si>
  <si>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</si>
  <si>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</si>
  <si>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</si>
  <si>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</si>
  <si>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</si>
  <si>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</si>
  <si>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</si>
  <si>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</si>
  <si>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</si>
  <si>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</si>
  <si>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</si>
  <si>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</si>
  <si>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</si>
  <si>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</si>
  <si>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</si>
  <si>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</si>
  <si>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</si>
  <si>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</si>
  <si>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</si>
  <si>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</si>
  <si>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</si>
  <si>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</si>
  <si>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</si>
  <si>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</si>
  <si>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</si>
  <si>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</si>
  <si>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</si>
  <si>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</si>
  <si>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</si>
  <si>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</si>
  <si>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</si>
  <si>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пер. МОСКОВСКАЯ, д. 4                                                                                                                                                                        за 2015  год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</si>
</sst>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4" borderId="18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1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govor-1\temp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2;&#1086;&#1089;&#1082;&#1086;&#1074;&#1089;&#1082;&#1072;&#1103;\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  <sheetDataSet>
      <sheetData sheetId="0">
        <row r="7">
          <cell r="G7">
            <v>1281.58</v>
          </cell>
          <cell r="H7">
            <v>847.21</v>
          </cell>
          <cell r="I7">
            <v>6196.18</v>
          </cell>
        </row>
        <row r="9">
          <cell r="C9">
            <v>89851.34</v>
          </cell>
          <cell r="F9">
            <v>83741.39</v>
          </cell>
          <cell r="G9">
            <v>10454.22</v>
          </cell>
          <cell r="H9">
            <v>7183.04</v>
          </cell>
          <cell r="I9">
            <v>61733.06</v>
          </cell>
        </row>
        <row r="12">
          <cell r="C12">
            <v>3327.98</v>
          </cell>
          <cell r="F12">
            <v>3264.86</v>
          </cell>
          <cell r="G12">
            <v>437.47</v>
          </cell>
          <cell r="H12">
            <v>380.39</v>
          </cell>
          <cell r="I12">
            <v>2510.97</v>
          </cell>
        </row>
        <row r="13">
          <cell r="C13">
            <v>504.95</v>
          </cell>
          <cell r="F13">
            <v>504.95</v>
          </cell>
          <cell r="G13">
            <v>63.57</v>
          </cell>
          <cell r="H13">
            <v>50.32</v>
          </cell>
          <cell r="I13">
            <v>389.15</v>
          </cell>
        </row>
        <row r="14">
          <cell r="C14">
            <v>990.15</v>
          </cell>
          <cell r="F14">
            <v>990.15</v>
          </cell>
          <cell r="G14">
            <v>171.54</v>
          </cell>
          <cell r="H14">
            <v>110.88</v>
          </cell>
          <cell r="I14">
            <v>799.95</v>
          </cell>
        </row>
        <row r="15">
          <cell r="C15">
            <v>552900.75</v>
          </cell>
          <cell r="F15">
            <v>552900.75</v>
          </cell>
          <cell r="G15">
            <v>61317.34</v>
          </cell>
          <cell r="H15">
            <v>52008.82</v>
          </cell>
          <cell r="I15">
            <v>384582.23</v>
          </cell>
        </row>
        <row r="18">
          <cell r="C18">
            <v>33221.3</v>
          </cell>
          <cell r="F18">
            <v>33950.94</v>
          </cell>
          <cell r="G18">
            <v>5081.4</v>
          </cell>
          <cell r="H18">
            <v>2672.07</v>
          </cell>
          <cell r="I18">
            <v>28813.39</v>
          </cell>
        </row>
        <row r="20">
          <cell r="F20">
            <v>26344</v>
          </cell>
          <cell r="G20">
            <v>3942.17</v>
          </cell>
          <cell r="H20">
            <v>2581.3</v>
          </cell>
          <cell r="I20">
            <v>18969.53</v>
          </cell>
        </row>
        <row r="22">
          <cell r="F22">
            <v>28693.6</v>
          </cell>
          <cell r="G22">
            <v>3616.19</v>
          </cell>
          <cell r="H22">
            <v>2700</v>
          </cell>
          <cell r="I22">
            <v>19294.66</v>
          </cell>
        </row>
        <row r="24">
          <cell r="F24">
            <v>15336.3</v>
          </cell>
          <cell r="G24">
            <v>2231.49</v>
          </cell>
          <cell r="H24">
            <v>1499.24</v>
          </cell>
          <cell r="I24">
            <v>10984.46</v>
          </cell>
        </row>
        <row r="26">
          <cell r="F26">
            <v>53553.6</v>
          </cell>
          <cell r="G26">
            <v>8023.04</v>
          </cell>
          <cell r="H26">
            <v>5299.74</v>
          </cell>
          <cell r="I26">
            <v>38858.43</v>
          </cell>
        </row>
        <row r="31">
          <cell r="C31">
            <v>11578.07</v>
          </cell>
          <cell r="F31">
            <v>11808.4</v>
          </cell>
        </row>
        <row r="34">
          <cell r="F34">
            <v>26516.85</v>
          </cell>
          <cell r="G34">
            <v>3782.6</v>
          </cell>
          <cell r="H34">
            <v>2461.36</v>
          </cell>
          <cell r="I34">
            <v>18065.49</v>
          </cell>
        </row>
        <row r="35">
          <cell r="C35">
            <v>21744.63</v>
          </cell>
          <cell r="F35">
            <v>20940.6</v>
          </cell>
          <cell r="G35">
            <v>4490.46</v>
          </cell>
          <cell r="H35">
            <v>1599.14</v>
          </cell>
          <cell r="I35">
            <v>18041.16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zoomScalePageLayoutView="0" workbookViewId="0" topLeftCell="A73">
      <selection activeCell="E78" sqref="E78:G7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10" t="s">
        <v>178</v>
      </c>
      <c r="B1" s="110"/>
      <c r="C1" s="110"/>
      <c r="D1" s="110"/>
      <c r="E1" s="110"/>
      <c r="F1" s="110"/>
      <c r="G1" s="110"/>
      <c r="H1" s="110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20"/>
      <c r="E3" s="121"/>
      <c r="F3" s="122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11"/>
      <c r="E4" s="112"/>
      <c r="F4" s="113"/>
      <c r="G4" s="10">
        <v>42460</v>
      </c>
      <c r="H4" s="5"/>
    </row>
    <row r="5" spans="1:8" ht="26.25" thickBot="1">
      <c r="A5" s="4" t="s">
        <v>9</v>
      </c>
      <c r="B5" s="4" t="s">
        <v>10</v>
      </c>
      <c r="C5" s="3"/>
      <c r="D5" s="114"/>
      <c r="E5" s="115"/>
      <c r="F5" s="116"/>
      <c r="G5" s="35">
        <v>42005</v>
      </c>
      <c r="H5" s="35"/>
    </row>
    <row r="6" spans="1:8" ht="26.25" thickBot="1">
      <c r="A6" s="4" t="s">
        <v>11</v>
      </c>
      <c r="B6" s="4" t="s">
        <v>12</v>
      </c>
      <c r="C6" s="3"/>
      <c r="D6" s="117"/>
      <c r="E6" s="118"/>
      <c r="F6" s="119"/>
      <c r="G6" s="36">
        <v>42369</v>
      </c>
      <c r="H6" s="5"/>
    </row>
    <row r="7" spans="1:8" ht="38.25" customHeight="1" thickBot="1">
      <c r="A7" s="97" t="s">
        <v>13</v>
      </c>
      <c r="B7" s="98"/>
      <c r="C7" s="98"/>
      <c r="D7" s="99"/>
      <c r="E7" s="99"/>
      <c r="F7" s="99"/>
      <c r="G7" s="98"/>
      <c r="H7" s="100"/>
    </row>
    <row r="8" spans="1:8" ht="33" customHeight="1" thickBot="1">
      <c r="A8" s="40" t="s">
        <v>0</v>
      </c>
      <c r="B8" s="39" t="s">
        <v>1</v>
      </c>
      <c r="C8" s="41" t="s">
        <v>2</v>
      </c>
      <c r="D8" s="123" t="s">
        <v>3</v>
      </c>
      <c r="E8" s="124"/>
      <c r="F8" s="125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8" t="s">
        <v>15</v>
      </c>
      <c r="E9" s="121"/>
      <c r="F9" s="139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38" t="s">
        <v>18</v>
      </c>
      <c r="E10" s="121"/>
      <c r="F10" s="139"/>
      <c r="G10" s="63">
        <v>17574.69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38" t="s">
        <v>20</v>
      </c>
      <c r="E11" s="121"/>
      <c r="F11" s="139"/>
      <c r="G11" s="90">
        <f>3361.92+11740.03+5476.93+6233.81+1870.71+5774.97</f>
        <v>34458.37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43" t="s">
        <v>23</v>
      </c>
      <c r="E12" s="144"/>
      <c r="F12" s="145"/>
      <c r="G12" s="91">
        <f>G13+G14+G20+G21+G22+G23+G31</f>
        <v>210626.85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3" t="s">
        <v>26</v>
      </c>
      <c r="E13" s="104"/>
      <c r="F13" s="108"/>
      <c r="G13" s="65">
        <f>3067.26+'[1]Page1'!$F$24</f>
        <v>18403.559999999998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3" t="s">
        <v>29</v>
      </c>
      <c r="E14" s="104"/>
      <c r="F14" s="108"/>
      <c r="G14" s="92">
        <f>5268.8+'[1]Page1'!$F$20</f>
        <v>31612.8</v>
      </c>
      <c r="H14" s="5"/>
    </row>
    <row r="15" spans="1:8" ht="26.25" customHeight="1" thickBot="1">
      <c r="A15" s="4"/>
      <c r="B15" s="6"/>
      <c r="C15" s="3" t="s">
        <v>16</v>
      </c>
      <c r="D15" s="103" t="s">
        <v>156</v>
      </c>
      <c r="E15" s="104"/>
      <c r="F15" s="108"/>
      <c r="G15" s="93">
        <f>650.08+3959.73+'[1]Page1'!$G$20+'[1]Page1'!$H$20+'[1]Page1'!$I$20</f>
        <v>30102.809999999998</v>
      </c>
      <c r="H15" s="5"/>
    </row>
    <row r="16" spans="1:8" ht="13.5" customHeight="1" thickBot="1">
      <c r="A16" s="4"/>
      <c r="B16" s="6"/>
      <c r="C16" s="3" t="s">
        <v>16</v>
      </c>
      <c r="D16" s="103" t="s">
        <v>157</v>
      </c>
      <c r="E16" s="104"/>
      <c r="F16" s="108"/>
      <c r="G16" s="94">
        <f>5774.97+G14-G15</f>
        <v>7284.959999999999</v>
      </c>
      <c r="H16" s="49"/>
    </row>
    <row r="17" spans="1:8" ht="13.5" customHeight="1" thickBot="1">
      <c r="A17" s="4"/>
      <c r="B17" s="6"/>
      <c r="C17" s="3" t="s">
        <v>16</v>
      </c>
      <c r="D17" s="103" t="s">
        <v>158</v>
      </c>
      <c r="E17" s="104"/>
      <c r="F17" s="108"/>
      <c r="G17" s="65">
        <v>105074.89</v>
      </c>
      <c r="H17" s="5"/>
    </row>
    <row r="18" spans="1:8" ht="24.75" customHeight="1" thickBot="1">
      <c r="A18" s="4"/>
      <c r="B18" s="6"/>
      <c r="C18" s="3" t="s">
        <v>16</v>
      </c>
      <c r="D18" s="103" t="s">
        <v>18</v>
      </c>
      <c r="E18" s="104"/>
      <c r="F18" s="108"/>
      <c r="G18" s="14">
        <f>G10</f>
        <v>17574.69</v>
      </c>
      <c r="H18" s="5"/>
    </row>
    <row r="19" spans="1:8" ht="27" customHeight="1" thickBot="1">
      <c r="A19" s="4"/>
      <c r="B19" s="6"/>
      <c r="C19" s="3" t="s">
        <v>16</v>
      </c>
      <c r="D19" s="103" t="s">
        <v>55</v>
      </c>
      <c r="E19" s="104"/>
      <c r="F19" s="108"/>
      <c r="G19" s="73">
        <f>G18+G15-G17</f>
        <v>-57397.39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6" t="s">
        <v>32</v>
      </c>
      <c r="E20" s="147"/>
      <c r="F20" s="148"/>
      <c r="G20" s="65">
        <f>4996.64+'[1]Page1'!$F$34</f>
        <v>31513.489999999998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38" t="s">
        <v>151</v>
      </c>
      <c r="E21" s="121"/>
      <c r="F21" s="139"/>
      <c r="G21" s="64">
        <f>5738.72+'[1]Page1'!$F$22</f>
        <v>34432.32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38" t="s">
        <v>152</v>
      </c>
      <c r="E22" s="121"/>
      <c r="F22" s="139"/>
      <c r="G22" s="64">
        <f>1706.76+'[1]Page1'!$F$22</f>
        <v>30400.359999999997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40" t="s">
        <v>153</v>
      </c>
      <c r="E23" s="141"/>
      <c r="F23" s="142"/>
      <c r="G23" s="64">
        <f>10710.72+'[1]Page1'!$F$26</f>
        <v>64264.32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38" t="s">
        <v>35</v>
      </c>
      <c r="E24" s="121"/>
      <c r="F24" s="139"/>
      <c r="G24" s="87">
        <f>G25+G26+G27+G28+G29+G30</f>
        <v>178163.13999999998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43" t="s">
        <v>38</v>
      </c>
      <c r="E25" s="144"/>
      <c r="F25" s="145"/>
      <c r="G25" s="82">
        <f>2300.88+8049.6+3748.12+4304.76+1280.26+3959.73+'[1]Page1'!$I$7+'[1]Page1'!$I$20+'[1]Page1'!$I$22+'[1]Page1'!$I$24+'[1]Page1'!$I$26+'[1]Page1'!$I$34</f>
        <v>136012.09999999998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3" t="s">
        <v>41</v>
      </c>
      <c r="E26" s="104"/>
      <c r="F26" s="108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3" t="s">
        <v>44</v>
      </c>
      <c r="E27" s="104"/>
      <c r="F27" s="108"/>
      <c r="G27" s="82">
        <f>378.42+1321.5+616.5+708.04+210.58+650.08+'[1]Page1'!$G$7+'[1]Page1'!$G$20+'[1]Page1'!$G$22+'[1]Page1'!$G$24+'[1]Page1'!$G$26+'[1]Page1'!$G$34</f>
        <v>26762.19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3" t="s">
        <v>47</v>
      </c>
      <c r="E28" s="104"/>
      <c r="F28" s="108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3" t="s">
        <v>124</v>
      </c>
      <c r="E29" s="104"/>
      <c r="F29" s="108"/>
      <c r="G29" s="70">
        <f>'[1]Page1'!$H$7+'[1]Page1'!$H$20+'[1]Page1'!$H$22+'[1]Page1'!$H$24+'[1]Page1'!$H$26+'[1]Page1'!$H$34</f>
        <v>15388.85</v>
      </c>
      <c r="H29" s="83"/>
      <c r="I29" s="79"/>
    </row>
    <row r="30" spans="1:9" ht="13.5" customHeight="1" thickBot="1">
      <c r="A30" s="4"/>
      <c r="B30" s="13"/>
      <c r="C30" s="3"/>
      <c r="D30" s="103" t="s">
        <v>166</v>
      </c>
      <c r="E30" s="104"/>
      <c r="F30" s="104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103" t="s">
        <v>174</v>
      </c>
      <c r="E31" s="104"/>
      <c r="F31" s="104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03" t="s">
        <v>175</v>
      </c>
      <c r="E32" s="104"/>
      <c r="F32" s="104"/>
      <c r="G32" s="85">
        <v>0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3" t="s">
        <v>177</v>
      </c>
      <c r="E33" s="104"/>
      <c r="F33" s="104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3" t="s">
        <v>176</v>
      </c>
      <c r="E34" s="104"/>
      <c r="F34" s="104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3" t="s">
        <v>51</v>
      </c>
      <c r="E35" s="104"/>
      <c r="F35" s="108"/>
      <c r="G35" s="66">
        <f>G24+G10</f>
        <v>195737.83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3" t="s">
        <v>53</v>
      </c>
      <c r="E36" s="104"/>
      <c r="F36" s="108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3" t="s">
        <v>55</v>
      </c>
      <c r="E37" s="104"/>
      <c r="F37" s="108"/>
      <c r="G37" s="73">
        <f>G19</f>
        <v>-57397.39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3" t="s">
        <v>57</v>
      </c>
      <c r="E38" s="104"/>
      <c r="F38" s="108"/>
      <c r="G38" s="88">
        <f>G11+G12-G24</f>
        <v>66922.08000000002</v>
      </c>
      <c r="H38" s="49"/>
    </row>
    <row r="39" spans="1:8" ht="38.25" customHeight="1" thickBot="1">
      <c r="A39" s="101" t="s">
        <v>58</v>
      </c>
      <c r="B39" s="102"/>
      <c r="C39" s="102"/>
      <c r="D39" s="102"/>
      <c r="E39" s="102"/>
      <c r="F39" s="98"/>
      <c r="G39" s="102"/>
      <c r="H39" s="100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105074.89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1.24</v>
      </c>
      <c r="F42" s="80" t="s">
        <v>136</v>
      </c>
      <c r="G42" s="60">
        <v>3810334293</v>
      </c>
      <c r="H42" s="61">
        <f>G13</f>
        <v>18403.559999999998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2.02</v>
      </c>
      <c r="F43" s="81" t="s">
        <v>137</v>
      </c>
      <c r="G43" s="60">
        <v>3848000155</v>
      </c>
      <c r="H43" s="61">
        <f>G20</f>
        <v>31513.489999999998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2.32</v>
      </c>
      <c r="F44" s="81" t="s">
        <v>138</v>
      </c>
      <c r="G44" s="60">
        <v>3837003965</v>
      </c>
      <c r="H44" s="61">
        <f>G21</f>
        <v>34432.32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0.69</v>
      </c>
      <c r="F45" s="59" t="s">
        <v>139</v>
      </c>
      <c r="G45" s="60">
        <v>3848006622</v>
      </c>
      <c r="H45" s="61">
        <f>G22</f>
        <v>30400.359999999997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4.33</v>
      </c>
      <c r="F46" s="62" t="s">
        <v>139</v>
      </c>
      <c r="G46" s="60">
        <v>3848006622</v>
      </c>
      <c r="H46" s="61">
        <f>G23</f>
        <v>64264.32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26"/>
      <c r="G47" s="108"/>
      <c r="H47" s="61">
        <f>SUM(H41:H46)</f>
        <v>284088.94</v>
      </c>
    </row>
    <row r="48" spans="1:8" ht="19.5" customHeight="1" thickBot="1">
      <c r="A48" s="101" t="s">
        <v>64</v>
      </c>
      <c r="B48" s="102"/>
      <c r="C48" s="102"/>
      <c r="D48" s="102"/>
      <c r="E48" s="102"/>
      <c r="F48" s="102"/>
      <c r="G48" s="102"/>
      <c r="H48" s="109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5" t="s">
        <v>141</v>
      </c>
      <c r="E49" s="96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5" t="s">
        <v>69</v>
      </c>
      <c r="E50" s="96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5" t="s">
        <v>71</v>
      </c>
      <c r="E51" s="96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5" t="s">
        <v>73</v>
      </c>
      <c r="E52" s="96"/>
      <c r="F52" s="56">
        <v>0</v>
      </c>
      <c r="G52" s="51"/>
      <c r="H52" s="49"/>
    </row>
    <row r="53" spans="1:8" ht="18.75" customHeight="1" thickBot="1">
      <c r="A53" s="105" t="s">
        <v>74</v>
      </c>
      <c r="B53" s="106"/>
      <c r="C53" s="106"/>
      <c r="D53" s="106"/>
      <c r="E53" s="106"/>
      <c r="F53" s="106"/>
      <c r="G53" s="106"/>
      <c r="H53" s="107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5" t="s">
        <v>15</v>
      </c>
      <c r="E54" s="96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5" t="s">
        <v>18</v>
      </c>
      <c r="E55" s="96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5" t="s">
        <v>20</v>
      </c>
      <c r="E56" s="96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5" t="s">
        <v>53</v>
      </c>
      <c r="E57" s="96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5" t="s">
        <v>55</v>
      </c>
      <c r="E58" s="96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36" t="s">
        <v>57</v>
      </c>
      <c r="E59" s="137"/>
      <c r="F59" s="57">
        <f>D66+E66+F66+G66+H66</f>
        <v>54881.10000000005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D64/1502.58</f>
        <v>440.7964234849393</v>
      </c>
      <c r="E63" s="76">
        <f>E64/117.48</f>
        <v>1010.7604698672114</v>
      </c>
      <c r="F63" s="76">
        <f>F64/12</f>
        <v>2079.230833333333</v>
      </c>
      <c r="G63" s="77">
        <f>G64/18.26</f>
        <v>3078.2940854326393</v>
      </c>
      <c r="H63" s="78">
        <f>H64/0.88</f>
        <v>1339.943181818182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109431.14+'[1]Page1'!$F$15</f>
        <v>662331.89</v>
      </c>
      <c r="E64" s="65">
        <f>31737.89+'[1]Page1'!$F$12+'[1]Page1'!$F$9</f>
        <v>118744.14</v>
      </c>
      <c r="F64" s="65">
        <f>3505.22+'[1]Page1'!$F$13+'[1]Page1'!$F$35</f>
        <v>24950.769999999997</v>
      </c>
      <c r="G64" s="72">
        <f>7720.27+2730.04+'[1]Page1'!$F$18+'[1]Page1'!$F$31</f>
        <v>56209.65</v>
      </c>
      <c r="H64" s="68">
        <f>189+'[1]Page1'!$F$14</f>
        <v>1179.15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f>13501.65+84168.94+'[1]Page1'!$G$15+'[1]Page1'!$H$15+'[1]Page1'!$I$15</f>
        <v>595578.98</v>
      </c>
      <c r="E65" s="65">
        <f>3720.86+26139.08+'[1]Page1'!$G$12+'[1]Page1'!$H$12+'[1]Page1'!$I$12+'[1]Page1'!$G$9+'[1]Page1'!$H$9+'[1]Page1'!$I$9</f>
        <v>112559.09</v>
      </c>
      <c r="F65" s="65">
        <f>553.76+3142.54+'[1]Page1'!$G$13+'[1]Page1'!$H$13+'[1]Page1'!$I$13+'[1]Page1'!$G$35+'[1]Page1'!$H$35+'[1]Page1'!$I$35</f>
        <v>28330.1</v>
      </c>
      <c r="G65" s="69">
        <f>360.22+2291.42+1062.69+6527.07+'[1]Page1'!$G$18+'[1]Page1'!$H$18+'[1]Page1'!$I$18+'[1]Page1'!$G$35+'[1]Page1'!$H$35+'[1]Page1'!$I$35</f>
        <v>70939.01999999999</v>
      </c>
      <c r="H65" s="69">
        <f>44.94+'[1]Page1'!$G$14+'[1]Page1'!$H$14+'[1]Page1'!$I$14</f>
        <v>1127.31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66752.91000000003</v>
      </c>
      <c r="E66" s="76">
        <f>E64-E65</f>
        <v>6185.050000000003</v>
      </c>
      <c r="F66" s="76">
        <f>F64-F65</f>
        <v>-3379.3300000000017</v>
      </c>
      <c r="G66" s="78">
        <f>G64-G65</f>
        <v>-14729.369999999988</v>
      </c>
      <c r="H66" s="78">
        <f>H64-H65</f>
        <v>51.840000000000146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109431.14+'[1]Page1'!$C$15</f>
        <v>662331.89</v>
      </c>
      <c r="E67" s="70">
        <f>31428.83+'[1]Page1'!$C$12+'[1]Page1'!$C$9</f>
        <v>124608.15</v>
      </c>
      <c r="F67" s="70">
        <f>4704.4+'[1]Page1'!$C$13+'[1]Page1'!$C$35</f>
        <v>26953.98</v>
      </c>
      <c r="G67" s="71">
        <f>9006.73+3053.22+'[1]Page1'!$C$18+'[1]Page1'!$C$31</f>
        <v>56859.32</v>
      </c>
      <c r="H67" s="71">
        <f>'[1]Page1'!$C$14</f>
        <v>990.15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5864.009999999995</v>
      </c>
      <c r="F68" s="44">
        <f>F67-F64</f>
        <v>2003.2100000000028</v>
      </c>
      <c r="G68" s="44">
        <f>G67-G64</f>
        <v>649.6699999999983</v>
      </c>
      <c r="H68" s="44">
        <f>H67-H64</f>
        <v>-189.0000000000001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0" t="s">
        <v>145</v>
      </c>
      <c r="E69" s="131"/>
      <c r="F69" s="131"/>
      <c r="G69" s="131"/>
      <c r="H69" s="132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33" t="s">
        <v>145</v>
      </c>
      <c r="E70" s="134"/>
      <c r="F70" s="134"/>
      <c r="G70" s="134"/>
      <c r="H70" s="135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01" t="s">
        <v>101</v>
      </c>
      <c r="B72" s="102"/>
      <c r="C72" s="102"/>
      <c r="D72" s="102"/>
      <c r="E72" s="102"/>
      <c r="F72" s="102"/>
      <c r="G72" s="102"/>
      <c r="H72" s="109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3"/>
      <c r="F73" s="104"/>
      <c r="G73" s="108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3"/>
      <c r="F74" s="104"/>
      <c r="G74" s="108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3"/>
      <c r="F75" s="104"/>
      <c r="G75" s="108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33"/>
      <c r="F76" s="134"/>
      <c r="G76" s="135"/>
      <c r="H76" s="26">
        <f>D68+E68+F68+G68+H68</f>
        <v>8327.889999999996</v>
      </c>
    </row>
    <row r="77" spans="1:8" ht="25.5" customHeight="1" thickBot="1">
      <c r="A77" s="101" t="s">
        <v>107</v>
      </c>
      <c r="B77" s="102"/>
      <c r="C77" s="102"/>
      <c r="D77" s="102"/>
      <c r="E77" s="102"/>
      <c r="F77" s="102"/>
      <c r="G77" s="102"/>
      <c r="H77" s="109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3">
        <v>3</v>
      </c>
      <c r="F78" s="104"/>
      <c r="G78" s="108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53">
        <v>1</v>
      </c>
      <c r="F79" s="154"/>
      <c r="G79" s="155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50" t="s">
        <v>167</v>
      </c>
      <c r="F80" s="151"/>
      <c r="G80" s="151"/>
      <c r="H80" s="152"/>
    </row>
    <row r="81" ht="12.75">
      <c r="A81" s="1"/>
    </row>
    <row r="82" ht="12.75">
      <c r="A82" s="1"/>
    </row>
    <row r="83" spans="1:8" ht="38.25" customHeight="1">
      <c r="A83" s="149" t="s">
        <v>172</v>
      </c>
      <c r="B83" s="149"/>
      <c r="C83" s="149"/>
      <c r="D83" s="149"/>
      <c r="E83" s="149"/>
      <c r="F83" s="149"/>
      <c r="G83" s="149"/>
      <c r="H83" s="149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27" t="s">
        <v>115</v>
      </c>
      <c r="D86" s="128"/>
      <c r="E86" s="129"/>
    </row>
    <row r="87" spans="1:5" ht="18.75" customHeight="1" thickBot="1">
      <c r="A87" s="29">
        <v>2</v>
      </c>
      <c r="B87" s="4" t="s">
        <v>116</v>
      </c>
      <c r="C87" s="127" t="s">
        <v>117</v>
      </c>
      <c r="D87" s="128"/>
      <c r="E87" s="129"/>
    </row>
    <row r="88" spans="1:5" ht="16.5" customHeight="1" thickBot="1">
      <c r="A88" s="29">
        <v>3</v>
      </c>
      <c r="B88" s="4" t="s">
        <v>118</v>
      </c>
      <c r="C88" s="127" t="s">
        <v>119</v>
      </c>
      <c r="D88" s="128"/>
      <c r="E88" s="129"/>
    </row>
    <row r="89" spans="1:5" ht="13.5" thickBot="1">
      <c r="A89" s="29">
        <v>4</v>
      </c>
      <c r="B89" s="4" t="s">
        <v>16</v>
      </c>
      <c r="C89" s="127" t="s">
        <v>120</v>
      </c>
      <c r="D89" s="128"/>
      <c r="E89" s="129"/>
    </row>
    <row r="90" spans="1:5" ht="24" customHeight="1" thickBot="1">
      <c r="A90" s="29">
        <v>5</v>
      </c>
      <c r="B90" s="4" t="s">
        <v>86</v>
      </c>
      <c r="C90" s="127" t="s">
        <v>121</v>
      </c>
      <c r="D90" s="128"/>
      <c r="E90" s="129"/>
    </row>
    <row r="91" spans="1:5" ht="21" customHeight="1" thickBot="1">
      <c r="A91" s="30">
        <v>6</v>
      </c>
      <c r="B91" s="31" t="s">
        <v>122</v>
      </c>
      <c r="C91" s="127" t="s">
        <v>123</v>
      </c>
      <c r="D91" s="128"/>
      <c r="E91" s="129"/>
    </row>
  </sheetData>
  <sheetProtection/>
  <mergeCells count="69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2016-02-29T09:28:14Z</cp:lastPrinted>
  <dcterms:created xsi:type="dcterms:W3CDTF">1996-10-08T23:32:33Z</dcterms:created>
  <dcterms:modified xsi:type="dcterms:W3CDTF">2016-03-24T08:06:21Z</dcterms:modified>
  <cp:category/>
  <cp:version/>
  <cp:contentType/>
  <cp:contentStatus/>
</cp:coreProperties>
</file>