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<sst xmlns="http://schemas.openxmlformats.org/spreadsheetml/2006/main" count="291" uniqueCount="186">
  <si>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</si>
  <si>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</si>
  <si>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</si>
  <si>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</si>
  <si>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</si>
  <si>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</si>
  <si>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</si>
  <si>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</si>
  <si>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</si>
  <si>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</si>
  <si>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</si>
  <si>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</si>
  <si>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</si>
  <si>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</si>
  <si>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</si>
  <si>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</si>
  <si>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</si>
  <si>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</si>
  <si>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</si>
  <si>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</si>
  <si>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</si>
  <si>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</si>
  <si>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</si>
  <si>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</si>
  <si>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</si>
  <si>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</si>
  <si>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</si>
  <si>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</si>
  <si>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</si>
  <si>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</si>
  <si>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</si>
  <si>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</si>
  <si>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</si>
  <si>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</si>
  <si>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</si>
  <si>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</si>
  <si>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</si>
  <si>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</si>
  <si>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</si>
  <si>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</si>
  <si>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</si>
  <si>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</si>
  <si>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</si>
  <si>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</si>
  <si>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</si>
  <si>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</si>
  <si>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</si>
  <si>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</si>
  <si>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</si>
  <si>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</si>
  <si>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</si>
  <si>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</si>
  <si>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</si>
  <si>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</si>
  <si>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</si>
  <si>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</si>
  <si>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</si>
  <si>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</si>
  <si>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</si>
  <si>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</si>
  <si>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</si>
  <si>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</si>
  <si>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</si>
  <si>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</si>
  <si>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</si>
  <si>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</si>
  <si>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</si>
  <si>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</si>
  <si>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</si>
  <si>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</si>
  <si>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</si>
  <si>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</si>
  <si>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</si>
  <si>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</si>
  <si>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</si>
  <si>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</si>
  <si>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</si>
  <si>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</si>
  <si>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</si>
  <si>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</si>
  <si>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</si>
  <si>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</si>
  <si>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</si>
  <si>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</si>
  <si>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</si>
  <si>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</si>
  <si>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</si>
  <si>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</si>
  <si>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</si>
  <si>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</si>
  <si>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</si>
  <si>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</si>
  <si>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</si>
  <si>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</si>
  <si>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</si>
  <si>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</si>
  <si>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</si>
  <si>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</si>
  <si>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</si>
  <si>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</si>
  <si>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</si>
  <si>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</si>
  <si>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</si>
  <si>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</si>
  <si>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</si>
  <si>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</si>
  <si>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</si>
  <si>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</si>
  <si>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</si>
  <si>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</si>
  <si>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</si>
  <si>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</si>
  <si>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</si>
  <si>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</si>
  <si>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</si>
  <si>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</si>
  <si>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</si>
  <si>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</si>
  <si>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</si>
  <si>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</si>
  <si>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</si>
  <si>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</si>
  <si>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</si>
  <si>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</si>
  <si>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</si>
  <si>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</si>
  <si>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</si>
  <si>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</si>
  <si>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</si>
  <si>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</si>
  <si>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</si>
  <si>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</si>
  <si>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</si>
  <si>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</si>
  <si>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</si>
  <si>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</si>
  <si>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</si>
  <si>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</si>
  <si>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</si>
  <si>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</si>
  <si>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</si>
  <si>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</si>
  <si>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</si>
  <si>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</si>
  <si>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</si>
  <si>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</si>
  <si>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</si>
  <si>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</si>
  <si>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</si>
  <si>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</si>
  <si>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</si>
  <si>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</si>
  <si>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</si>
  <si>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</si>
  <si>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</si>
  <si>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</si>
  <si>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</si>
  <si>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</si>
  <si>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</si>
  <si>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</si>
  <si>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</si>
  <si>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</si>
  <si>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</si>
  <si>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</si>
  <si>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</si>
  <si>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</si>
  <si>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</si>
  <si>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</si>
  <si>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</si>
  <si>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</si>
  <si>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</si>
  <si>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</si>
  <si>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</si>
  <si>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</si>
  <si>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</si>
  <si>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</si>
  <si>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</si>
  <si>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</si>
  <si>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</si>
  <si>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</si>
  <si>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</si>
  <si>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</si>
  <si>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</si>
  <si>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</si>
  <si>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1А                                                                                                                                                                         за 2016  год</t>
  </si>
  <si>
    <t>кв. 3,28,11,14,1,30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</si>
</sst>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0" fillId="33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2;&#1099;&#1087;&#1086;&#1083;&#1085;&#1077;&#1085;&#1080;&#1077;%20&#1087;&#1086;%20&#1046;&#1069;&#1057;%20&#1089;%202016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24">
          <cell r="U24">
            <v>0.20999999999999913</v>
          </cell>
          <cell r="X24">
            <v>875.5699999999999</v>
          </cell>
          <cell r="Z24">
            <v>774.3599999999998</v>
          </cell>
        </row>
        <row r="25">
          <cell r="Z25">
            <v>565.2299999999984</v>
          </cell>
        </row>
        <row r="26">
          <cell r="Z26">
            <v>-7.8399999999999395</v>
          </cell>
        </row>
        <row r="27">
          <cell r="U27">
            <v>-364.40999999999997</v>
          </cell>
          <cell r="X27">
            <v>45643.689999999995</v>
          </cell>
          <cell r="Z27">
            <v>44481.77</v>
          </cell>
        </row>
        <row r="30">
          <cell r="S30">
            <v>3667.3200000000006</v>
          </cell>
          <cell r="U30">
            <v>0</v>
          </cell>
          <cell r="X30">
            <v>15083.580000000007</v>
          </cell>
          <cell r="Z30">
            <v>14491.250000000013</v>
          </cell>
        </row>
        <row r="31">
          <cell r="S31">
            <v>24304.530000000006</v>
          </cell>
          <cell r="X31">
            <v>98977.42000000001</v>
          </cell>
          <cell r="Z31">
            <v>93729.06999999999</v>
          </cell>
        </row>
        <row r="32">
          <cell r="Z32">
            <v>6117.929999999996</v>
          </cell>
        </row>
        <row r="33">
          <cell r="Z33">
            <v>55.619999999999976</v>
          </cell>
        </row>
        <row r="34">
          <cell r="Z34">
            <v>53865.80999999998</v>
          </cell>
        </row>
        <row r="35">
          <cell r="U35">
            <v>23189.819999999996</v>
          </cell>
          <cell r="X35">
            <v>35347.45999999999</v>
          </cell>
          <cell r="Z35">
            <v>30132.57</v>
          </cell>
        </row>
        <row r="36">
          <cell r="U36">
            <v>4745.010000000001</v>
          </cell>
          <cell r="X36">
            <v>7232.6500000000015</v>
          </cell>
          <cell r="Z36">
            <v>6165.620000000002</v>
          </cell>
        </row>
        <row r="37">
          <cell r="U37">
            <v>-41950.48</v>
          </cell>
          <cell r="X37">
            <v>148579.91999999998</v>
          </cell>
          <cell r="Z37">
            <v>129202.35000000002</v>
          </cell>
        </row>
        <row r="39">
          <cell r="U39">
            <v>802.2100000000002</v>
          </cell>
          <cell r="X39">
            <v>1243.69</v>
          </cell>
          <cell r="Z39">
            <v>1024.6199999999997</v>
          </cell>
        </row>
        <row r="40">
          <cell r="U40">
            <v>164.16000000000003</v>
          </cell>
          <cell r="X40">
            <v>254.50000000000003</v>
          </cell>
          <cell r="Z40">
            <v>209.68</v>
          </cell>
        </row>
        <row r="41">
          <cell r="U41">
            <v>-1987.9799999999993</v>
          </cell>
          <cell r="X41">
            <v>5141.459999999999</v>
          </cell>
          <cell r="Z41">
            <v>3927.7099999999996</v>
          </cell>
        </row>
        <row r="42">
          <cell r="U42">
            <v>0</v>
          </cell>
          <cell r="X42">
            <v>653821.9399999997</v>
          </cell>
          <cell r="Z42">
            <v>612119.1799999998</v>
          </cell>
        </row>
        <row r="43">
          <cell r="S43">
            <v>74.64</v>
          </cell>
          <cell r="Z43">
            <v>18.569999999999997</v>
          </cell>
        </row>
        <row r="44">
          <cell r="X44">
            <v>2341.2</v>
          </cell>
          <cell r="Z44">
            <v>1561.7899999999995</v>
          </cell>
        </row>
        <row r="45">
          <cell r="X45">
            <v>0</v>
          </cell>
          <cell r="Z45">
            <v>1030.9999999999998</v>
          </cell>
        </row>
        <row r="46">
          <cell r="Z46">
            <v>169.81</v>
          </cell>
        </row>
        <row r="47">
          <cell r="X47">
            <v>918.42</v>
          </cell>
          <cell r="Z47">
            <v>3409.300000000001</v>
          </cell>
        </row>
        <row r="48">
          <cell r="X48">
            <v>1509.7800000000002</v>
          </cell>
        </row>
        <row r="49">
          <cell r="Z49">
            <v>3689.1499999999996</v>
          </cell>
        </row>
        <row r="50">
          <cell r="Z50">
            <v>821.3100000000002</v>
          </cell>
        </row>
        <row r="51">
          <cell r="U51">
            <v>-877.8899999999999</v>
          </cell>
          <cell r="X51">
            <v>68798.34</v>
          </cell>
          <cell r="Z51">
            <v>60448.819999999985</v>
          </cell>
        </row>
        <row r="52">
          <cell r="Z52">
            <v>1241.62</v>
          </cell>
        </row>
        <row r="53">
          <cell r="S53">
            <v>10411.489999999998</v>
          </cell>
          <cell r="X53">
            <v>45143.88000000001</v>
          </cell>
          <cell r="Z53">
            <v>44420.89</v>
          </cell>
        </row>
        <row r="54">
          <cell r="S54">
            <v>379.73</v>
          </cell>
          <cell r="Z54">
            <v>79.10000000000001</v>
          </cell>
        </row>
        <row r="55">
          <cell r="S55">
            <v>8361.029999999997</v>
          </cell>
          <cell r="X55">
            <v>64218.45</v>
          </cell>
          <cell r="Z55">
            <v>53352.58</v>
          </cell>
        </row>
        <row r="56">
          <cell r="S56">
            <v>5550.23</v>
          </cell>
          <cell r="Z56">
            <v>1179.4499999999998</v>
          </cell>
        </row>
        <row r="57">
          <cell r="S57">
            <v>14244.619999999999</v>
          </cell>
          <cell r="X57">
            <v>91983.24</v>
          </cell>
          <cell r="Z57">
            <v>84012.62000000002</v>
          </cell>
        </row>
        <row r="58">
          <cell r="S58">
            <v>1157.19</v>
          </cell>
          <cell r="Z58">
            <v>198.90999999999997</v>
          </cell>
        </row>
        <row r="59">
          <cell r="S59">
            <v>537.03</v>
          </cell>
          <cell r="Z59">
            <v>121.99999999999999</v>
          </cell>
        </row>
        <row r="60">
          <cell r="S60">
            <v>138.22</v>
          </cell>
          <cell r="Z60">
            <v>31.26</v>
          </cell>
        </row>
        <row r="61">
          <cell r="U61">
            <v>-590.9799999999998</v>
          </cell>
          <cell r="X61">
            <v>28832.340000000007</v>
          </cell>
          <cell r="Z61">
            <v>24815.180000000008</v>
          </cell>
        </row>
        <row r="62">
          <cell r="Z62">
            <v>98.45999999999998</v>
          </cell>
        </row>
        <row r="63">
          <cell r="Z63">
            <v>68.33000000000001</v>
          </cell>
        </row>
        <row r="64">
          <cell r="S64">
            <v>8033.6600000000035</v>
          </cell>
          <cell r="X64">
            <v>72908.40000000001</v>
          </cell>
          <cell r="Z64">
            <v>64939.370000000024</v>
          </cell>
        </row>
        <row r="65">
          <cell r="X65">
            <v>2050.92</v>
          </cell>
          <cell r="Z65">
            <v>1728.1899999999996</v>
          </cell>
        </row>
        <row r="66">
          <cell r="Z66">
            <v>53.79</v>
          </cell>
        </row>
        <row r="67">
          <cell r="X67">
            <v>0</v>
          </cell>
          <cell r="Z67">
            <v>-99.30000000000001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июнь"/>
      <sheetName val="помесячно 2016 "/>
      <sheetName val="плотницкие работы 1 кв"/>
      <sheetName val="ремонт вентиляции 1 кв"/>
      <sheetName val="ремонт дверей 1 кв"/>
      <sheetName val="ремонт козырьков 1 кв"/>
      <sheetName val="ремонт кровли"/>
      <sheetName val="ремонт подъездов"/>
      <sheetName val="ремонтные работы"/>
      <sheetName val="теплоизоляционные работы"/>
      <sheetName val="очистка кровли"/>
      <sheetName val="очистка подвала"/>
      <sheetName val="свод ЖЭС 2016"/>
      <sheetName val="общий свод 2016 "/>
      <sheetName val="ремонт козырьков год"/>
      <sheetName val="ремонт отмостки год"/>
      <sheetName val="ремонт крылец год"/>
      <sheetName val="ремонт подъездов год"/>
      <sheetName val="ремонт вентиляции год"/>
      <sheetName val="ремонт водосточки год"/>
      <sheetName val="ремонт дверей год"/>
      <sheetName val="ремонт кровли год"/>
      <sheetName val="ремонт фасада год "/>
      <sheetName val="ремонт фундамента год  "/>
      <sheetName val="ремонтные работы год  "/>
      <sheetName val="теплоизоляционные работы год   "/>
      <sheetName val="плотницкие работы год"/>
      <sheetName val="малярные работы год "/>
      <sheetName val="благоустройство год  "/>
      <sheetName val="очистка год  "/>
    </sheetNames>
    <sheetDataSet>
      <sheetData sheetId="13">
        <row r="721">
          <cell r="K721">
            <v>228017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25">
      <selection activeCell="G36" sqref="G3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5" t="s">
        <v>184</v>
      </c>
      <c r="B1" s="135"/>
      <c r="C1" s="135"/>
      <c r="D1" s="135"/>
      <c r="E1" s="135"/>
      <c r="F1" s="135"/>
      <c r="G1" s="135"/>
      <c r="H1" s="13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5"/>
      <c r="E3" s="113"/>
      <c r="F3" s="14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6"/>
      <c r="E4" s="137"/>
      <c r="F4" s="138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9"/>
      <c r="E5" s="140"/>
      <c r="F5" s="141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2"/>
      <c r="E6" s="143"/>
      <c r="F6" s="144"/>
      <c r="G6" s="36">
        <v>42735</v>
      </c>
      <c r="H6" s="5"/>
    </row>
    <row r="7" spans="1:8" ht="38.25" customHeight="1" thickBot="1">
      <c r="A7" s="151" t="s">
        <v>13</v>
      </c>
      <c r="B7" s="152"/>
      <c r="C7" s="152"/>
      <c r="D7" s="153"/>
      <c r="E7" s="153"/>
      <c r="F7" s="153"/>
      <c r="G7" s="152"/>
      <c r="H7" s="154"/>
    </row>
    <row r="8" spans="1:8" ht="33" customHeight="1" thickBot="1">
      <c r="A8" s="40" t="s">
        <v>0</v>
      </c>
      <c r="B8" s="39" t="s">
        <v>1</v>
      </c>
      <c r="C8" s="41" t="s">
        <v>2</v>
      </c>
      <c r="D8" s="147" t="s">
        <v>3</v>
      </c>
      <c r="E8" s="148"/>
      <c r="F8" s="14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2" t="s">
        <v>15</v>
      </c>
      <c r="E9" s="113"/>
      <c r="F9" s="11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2" t="s">
        <v>18</v>
      </c>
      <c r="E10" s="113"/>
      <c r="F10" s="114"/>
      <c r="G10" s="63">
        <v>112440.08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2" t="s">
        <v>20</v>
      </c>
      <c r="E11" s="113"/>
      <c r="F11" s="114"/>
      <c r="G11" s="90">
        <f>'[1]Report'!$S$30+'[1]Report'!$S$31+'[1]Report'!$S$43+'[1]Report'!$S$53+'[1]Report'!$S$54+'[1]Report'!$S$55+'[1]Report'!$S$56+'[1]Report'!$S$57+'[1]Report'!$S$58+'[1]Report'!$S$59+'[1]Report'!$S$60+'[1]Report'!$S$64</f>
        <v>76859.69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5" t="s">
        <v>23</v>
      </c>
      <c r="E12" s="116"/>
      <c r="F12" s="117"/>
      <c r="G12" s="91">
        <f>G13+G14+G20+G21+G22+G23+G31</f>
        <v>398192.5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5"/>
      <c r="G13" s="65">
        <f>'[1]Report'!$X$57</f>
        <v>91983.24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5"/>
      <c r="G14" s="92">
        <f>'[1]Report'!$X$53</f>
        <v>45143.88000000001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5"/>
      <c r="G15" s="93">
        <f>'[1]Report'!$Z$53+'[1]Report'!$Z$54</f>
        <v>44499.99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5"/>
      <c r="G16" s="94">
        <f>'[1]Report'!$S$53+'[1]Report'!$S$54+'[1]Report'!$X$53-'[1]Report'!$Z$53-'[1]Report'!$Z$54</f>
        <v>11435.110000000006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5"/>
      <c r="G17" s="65">
        <f>'[2]общий свод 2016 '!$K$721</f>
        <v>228017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5"/>
      <c r="G18" s="14">
        <f>G10</f>
        <v>112440.08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5"/>
      <c r="G19" s="73">
        <f>G18+G15-G17</f>
        <v>-71076.93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8" t="s">
        <v>32</v>
      </c>
      <c r="E20" s="119"/>
      <c r="F20" s="120"/>
      <c r="G20" s="65">
        <f>'[1]Report'!$X$64+'[1]Report'!$X$47</f>
        <v>73826.82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2" t="s">
        <v>151</v>
      </c>
      <c r="E21" s="113"/>
      <c r="F21" s="114"/>
      <c r="G21" s="64">
        <f>'[1]Report'!$X$55</f>
        <v>64218.45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2" t="s">
        <v>152</v>
      </c>
      <c r="E22" s="113"/>
      <c r="F22" s="114"/>
      <c r="G22" s="64">
        <f>'[1]Report'!$X$30</f>
        <v>15083.580000000007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6" t="s">
        <v>153</v>
      </c>
      <c r="E23" s="127"/>
      <c r="F23" s="128"/>
      <c r="G23" s="64">
        <f>'[1]Report'!$X$31</f>
        <v>98977.42000000001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2" t="s">
        <v>35</v>
      </c>
      <c r="E24" s="113"/>
      <c r="F24" s="114"/>
      <c r="G24" s="87">
        <f>G25+G26+G27+G28+G29+G30</f>
        <v>370456.4800000001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5" t="s">
        <v>38</v>
      </c>
      <c r="E25" s="116"/>
      <c r="F25" s="117"/>
      <c r="G25" s="82">
        <f>'[1]Report'!$Z$30+'[1]Report'!$Z$31+'[1]Report'!$Z$43+'[1]Report'!$Z$47+'[1]Report'!$Z$53+'[1]Report'!$Z$54+'[1]Report'!$Z$55+'[1]Report'!$Z$56+'[1]Report'!$Z$57+'[1]Report'!$Z$58+'[1]Report'!$Z$59+'[1]Report'!$Z$60+'[1]Report'!$Z$64</f>
        <v>359984.3700000001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5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5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5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10472.11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8959.11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10472.11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1513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5"/>
      <c r="G35" s="66">
        <f>G24+G10</f>
        <v>482896.5600000001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5"/>
      <c r="G37" s="73">
        <f>G19</f>
        <v>-71076.93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5"/>
      <c r="G38" s="88">
        <f>G11+G12-G24</f>
        <v>104595.7099999999</v>
      </c>
      <c r="H38" s="49"/>
    </row>
    <row r="39" spans="1:8" ht="38.25" customHeight="1" thickBot="1">
      <c r="A39" s="132" t="s">
        <v>58</v>
      </c>
      <c r="B39" s="133"/>
      <c r="C39" s="133"/>
      <c r="D39" s="133"/>
      <c r="E39" s="133"/>
      <c r="F39" s="152"/>
      <c r="G39" s="133"/>
      <c r="H39" s="15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228017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4.34</v>
      </c>
      <c r="F42" s="80" t="s">
        <v>136</v>
      </c>
      <c r="G42" s="60">
        <v>3810334293</v>
      </c>
      <c r="H42" s="61">
        <f>G13</f>
        <v>91983.24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3.44</v>
      </c>
      <c r="F43" s="81" t="s">
        <v>137</v>
      </c>
      <c r="G43" s="60">
        <v>3848000155</v>
      </c>
      <c r="H43" s="61">
        <f>G20</f>
        <v>73826.82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64218.45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15083.580000000007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98977.42000000001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0"/>
      <c r="G47" s="105"/>
      <c r="H47" s="61">
        <f>SUM(H41:H46)</f>
        <v>572106.51</v>
      </c>
    </row>
    <row r="48" spans="1:8" ht="19.5" customHeight="1" thickBot="1">
      <c r="A48" s="132" t="s">
        <v>64</v>
      </c>
      <c r="B48" s="133"/>
      <c r="C48" s="133"/>
      <c r="D48" s="133"/>
      <c r="E48" s="133"/>
      <c r="F48" s="133"/>
      <c r="G48" s="133"/>
      <c r="H48" s="13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55" t="s">
        <v>74</v>
      </c>
      <c r="B53" s="156"/>
      <c r="C53" s="156"/>
      <c r="D53" s="156"/>
      <c r="E53" s="156"/>
      <c r="F53" s="156"/>
      <c r="G53" s="156"/>
      <c r="H53" s="15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4" t="s">
        <v>57</v>
      </c>
      <c r="E59" s="125"/>
      <c r="F59" s="57">
        <f>D66+E66+F66+G66+H66</f>
        <v>16882.319999999832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435.1328648058671</v>
      </c>
      <c r="E63" s="76">
        <f>E64/117.48</f>
        <v>1683.688117126319</v>
      </c>
      <c r="F63" s="76">
        <f>F64/12</f>
        <v>3876.6049999999996</v>
      </c>
      <c r="G63" s="77">
        <f>G64/18.26</f>
        <v>5346.696604600219</v>
      </c>
      <c r="H63" s="78">
        <f>H64/0.88</f>
        <v>18856.09090909092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'[1]Report'!$X$42</f>
        <v>653821.9399999997</v>
      </c>
      <c r="E64" s="65">
        <f>'[1]Report'!$X$35+'[1]Report'!$X$36+'[1]Report'!$X$37+'[1]Report'!$X$39+'[1]Report'!$X$40+'[1]Report'!$X$41+'[1]Report'!$X$45</f>
        <v>197799.67999999996</v>
      </c>
      <c r="F64" s="65">
        <f>'[1]Report'!$X$24+'[1]Report'!$X$27</f>
        <v>46519.259999999995</v>
      </c>
      <c r="G64" s="72">
        <f>'[1]Report'!$X$51+'[1]Report'!$X$61</f>
        <v>97630.68000000001</v>
      </c>
      <c r="H64" s="68">
        <f>'[1]Report'!$X$30+'[1]Report'!$X$48+'[1]Report'!$X$67</f>
        <v>16593.360000000008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'[1]Report'!$Z$34+'[1]Report'!$Z$42+'[1]Report'!$Z$49+'[1]Report'!$Z$50</f>
        <v>670495.4499999998</v>
      </c>
      <c r="E65" s="65">
        <f>'[1]Report'!$Z$32+'[1]Report'!$Z$33+'[1]Report'!$Z$35+'[1]Report'!$Z$36+'[1]Report'!$Z$37+'[1]Report'!$Z$39+'[1]Report'!$Z$40+'[1]Report'!$Z$41+'[1]Report'!$Z$45+'[1]Report'!$Z$46</f>
        <v>178036.91</v>
      </c>
      <c r="F65" s="65">
        <f>'[1]Report'!$Z$24+'[1]Report'!$Z$27+'[1]Report'!$Z$66</f>
        <v>45309.92</v>
      </c>
      <c r="G65" s="69">
        <f>'[1]Report'!$Z$25+'[1]Report'!$Z$26+'[1]Report'!$Z$51+'[1]Report'!$Z$52+'[1]Report'!$Z$61+'[1]Report'!$Z$62+'[1]Report'!$Z$63</f>
        <v>87229.8</v>
      </c>
      <c r="H65" s="69">
        <f>'[1]Report'!$Z$30+'[1]Report'!$Z$43+'[1]Report'!$Z$67</f>
        <v>14410.520000000013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-16673.510000000126</v>
      </c>
      <c r="E66" s="76">
        <f>E64-E65</f>
        <v>19762.76999999996</v>
      </c>
      <c r="F66" s="76">
        <f>F64-F65</f>
        <v>1209.3399999999965</v>
      </c>
      <c r="G66" s="78">
        <f>G64-G65</f>
        <v>10400.880000000005</v>
      </c>
      <c r="H66" s="78">
        <f>H64-H65</f>
        <v>2182.8399999999947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D64+'[1]Report'!$U$42</f>
        <v>653821.9399999997</v>
      </c>
      <c r="E67" s="70">
        <f>E64+'[1]Report'!$U$35+'[1]Report'!$U$36+'[1]Report'!$U$37+'[1]Report'!$U$39+'[1]Report'!$U$40+'[1]Report'!$U$41</f>
        <v>182762.41999999995</v>
      </c>
      <c r="F67" s="70">
        <f>F64+'[1]Report'!$U$27+'[1]Report'!$U$24</f>
        <v>46155.05999999999</v>
      </c>
      <c r="G67" s="71">
        <f>G64+'[1]Report'!$U$51+'[1]Report'!$U$61</f>
        <v>96161.81000000001</v>
      </c>
      <c r="H67" s="71">
        <f>H64+'[1]Report'!$U$30</f>
        <v>16593.360000000008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-15037.26000000001</v>
      </c>
      <c r="F68" s="44">
        <f>F67-F64</f>
        <v>-364.20000000000437</v>
      </c>
      <c r="G68" s="44">
        <f>G67-G64</f>
        <v>-1468.8699999999953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9" t="s">
        <v>145</v>
      </c>
      <c r="E69" s="130"/>
      <c r="F69" s="130"/>
      <c r="G69" s="130"/>
      <c r="H69" s="13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6" t="s">
        <v>145</v>
      </c>
      <c r="E70" s="107"/>
      <c r="F70" s="107"/>
      <c r="G70" s="107"/>
      <c r="H70" s="10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2" t="s">
        <v>101</v>
      </c>
      <c r="B72" s="133"/>
      <c r="C72" s="133"/>
      <c r="D72" s="133"/>
      <c r="E72" s="133"/>
      <c r="F72" s="133"/>
      <c r="G72" s="133"/>
      <c r="H72" s="13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 t="s">
        <v>185</v>
      </c>
      <c r="F73" s="104"/>
      <c r="G73" s="105"/>
      <c r="H73" s="26">
        <v>12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5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5"/>
      <c r="H75" s="26">
        <v>12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6"/>
      <c r="F76" s="107"/>
      <c r="G76" s="108"/>
      <c r="H76" s="26">
        <f>D68+E68+F68+G68+H68</f>
        <v>-16870.33000000001</v>
      </c>
    </row>
    <row r="77" spans="1:8" ht="25.5" customHeight="1" thickBot="1">
      <c r="A77" s="132" t="s">
        <v>107</v>
      </c>
      <c r="B77" s="133"/>
      <c r="C77" s="133"/>
      <c r="D77" s="133"/>
      <c r="E77" s="133"/>
      <c r="F77" s="133"/>
      <c r="G77" s="133"/>
      <c r="H77" s="13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>
        <v>8</v>
      </c>
      <c r="F78" s="104"/>
      <c r="G78" s="105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9">
        <v>4</v>
      </c>
      <c r="F79" s="110"/>
      <c r="G79" s="11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0" t="s">
        <v>167</v>
      </c>
      <c r="F80" s="101"/>
      <c r="G80" s="101"/>
      <c r="H80" s="102"/>
    </row>
    <row r="81" ht="12.75">
      <c r="A81" s="1"/>
    </row>
    <row r="82" ht="12.75">
      <c r="A82" s="1"/>
    </row>
    <row r="83" spans="1:8" ht="38.25" customHeight="1">
      <c r="A83" s="99" t="s">
        <v>172</v>
      </c>
      <c r="B83" s="99"/>
      <c r="C83" s="99"/>
      <c r="D83" s="99"/>
      <c r="E83" s="99"/>
      <c r="F83" s="99"/>
      <c r="G83" s="99"/>
      <c r="H83" s="9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1" t="s">
        <v>115</v>
      </c>
      <c r="D86" s="122"/>
      <c r="E86" s="123"/>
    </row>
    <row r="87" spans="1:5" ht="18.75" customHeight="1" thickBot="1">
      <c r="A87" s="29">
        <v>2</v>
      </c>
      <c r="B87" s="4" t="s">
        <v>116</v>
      </c>
      <c r="C87" s="121" t="s">
        <v>117</v>
      </c>
      <c r="D87" s="122"/>
      <c r="E87" s="123"/>
    </row>
    <row r="88" spans="1:5" ht="16.5" customHeight="1" thickBot="1">
      <c r="A88" s="29">
        <v>3</v>
      </c>
      <c r="B88" s="4" t="s">
        <v>118</v>
      </c>
      <c r="C88" s="121" t="s">
        <v>119</v>
      </c>
      <c r="D88" s="122"/>
      <c r="E88" s="123"/>
    </row>
    <row r="89" spans="1:5" ht="13.5" thickBot="1">
      <c r="A89" s="29">
        <v>4</v>
      </c>
      <c r="B89" s="4" t="s">
        <v>16</v>
      </c>
      <c r="C89" s="121" t="s">
        <v>120</v>
      </c>
      <c r="D89" s="122"/>
      <c r="E89" s="123"/>
    </row>
    <row r="90" spans="1:5" ht="24" customHeight="1" thickBot="1">
      <c r="A90" s="29">
        <v>5</v>
      </c>
      <c r="B90" s="4" t="s">
        <v>86</v>
      </c>
      <c r="C90" s="121" t="s">
        <v>121</v>
      </c>
      <c r="D90" s="122"/>
      <c r="E90" s="123"/>
    </row>
    <row r="91" spans="1:5" ht="21" customHeight="1" thickBot="1">
      <c r="A91" s="30">
        <v>6</v>
      </c>
      <c r="B91" s="31" t="s">
        <v>122</v>
      </c>
      <c r="C91" s="121" t="s">
        <v>123</v>
      </c>
      <c r="D91" s="122"/>
      <c r="E91" s="123"/>
    </row>
    <row r="93" ht="12.75">
      <c r="B93" t="s">
        <v>178</v>
      </c>
    </row>
    <row r="94" spans="2:4" ht="12.75">
      <c r="B94" s="95" t="s">
        <v>179</v>
      </c>
      <c r="C94" s="95" t="s">
        <v>180</v>
      </c>
      <c r="D94" s="95" t="s">
        <v>181</v>
      </c>
    </row>
    <row r="95" spans="2:4" ht="12.75">
      <c r="B95" s="95" t="s">
        <v>182</v>
      </c>
      <c r="C95" s="96">
        <f>'[1]Report'!$X$65</f>
        <v>2050.92</v>
      </c>
      <c r="D95" s="96">
        <f>'[1]Report'!$Z$65</f>
        <v>1728.1899999999996</v>
      </c>
    </row>
    <row r="96" spans="2:4" ht="12.75">
      <c r="B96" s="95" t="s">
        <v>183</v>
      </c>
      <c r="C96" s="96">
        <f>'[1]Report'!$X$44</f>
        <v>2341.2</v>
      </c>
      <c r="D96" s="96">
        <f>'[1]Report'!$Z$44</f>
        <v>1561.7899999999995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2017-03-21T03:18:02Z</dcterms:modified>
  <cp:category/>
  <cp:version/>
  <cp:contentType/>
  <cp:contentStatus/>
</cp:coreProperties>
</file>