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<sst xmlns="http://schemas.openxmlformats.org/spreadsheetml/2006/main" count="290" uniqueCount="185">
  <si>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</si>
  <si>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</si>
  <si>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</si>
  <si>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</si>
  <si>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</si>
  <si>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</si>
  <si>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</si>
  <si>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</si>
  <si>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</si>
  <si>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</si>
  <si>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</si>
  <si>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</si>
  <si>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</si>
  <si>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</si>
  <si>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</si>
  <si>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</si>
  <si>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</si>
  <si>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</si>
  <si>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</si>
  <si>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</si>
  <si>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</si>
  <si>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</si>
  <si>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</si>
  <si>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</si>
  <si>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</si>
  <si>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</si>
  <si>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</si>
  <si>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</si>
  <si>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</si>
  <si>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</si>
  <si>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</si>
  <si>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</si>
  <si>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</si>
  <si>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</si>
  <si>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</si>
  <si>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</si>
  <si>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</si>
  <si>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</si>
  <si>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</si>
  <si>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</si>
  <si>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</si>
  <si>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</si>
  <si>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</si>
  <si>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</si>
  <si>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</si>
  <si>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</si>
  <si>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</si>
  <si>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</si>
  <si>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</si>
  <si>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</si>
  <si>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</si>
  <si>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</si>
  <si>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</si>
  <si>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</si>
  <si>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</si>
  <si>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</si>
  <si>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</si>
  <si>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</si>
  <si>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</si>
  <si>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</si>
  <si>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</si>
  <si>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</si>
  <si>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</si>
  <si>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</si>
  <si>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</si>
  <si>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</si>
  <si>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</si>
  <si>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</si>
  <si>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</si>
  <si>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</si>
  <si>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</si>
  <si>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</si>
  <si>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</si>
  <si>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</si>
  <si>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</si>
  <si>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</si>
  <si>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</si>
  <si>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</si>
  <si>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</si>
  <si>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</si>
  <si>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</si>
  <si>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</si>
  <si>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</si>
  <si>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</si>
  <si>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</si>
  <si>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</si>
  <si>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</si>
  <si>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</si>
  <si>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</si>
  <si>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</si>
  <si>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</si>
  <si>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</si>
  <si>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</si>
  <si>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</si>
  <si>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</si>
  <si>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</si>
  <si>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</si>
  <si>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</si>
  <si>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</si>
  <si>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</si>
  <si>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</si>
  <si>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</si>
  <si>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</si>
  <si>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</si>
  <si>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</si>
  <si>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</si>
  <si>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</si>
  <si>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</si>
  <si>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</si>
  <si>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</si>
  <si>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</si>
  <si>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</si>
  <si>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</si>
  <si>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</si>
  <si>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</si>
  <si>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</si>
  <si>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</si>
  <si>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</si>
  <si>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</si>
  <si>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</si>
  <si>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</si>
  <si>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</si>
  <si>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</si>
  <si>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</si>
  <si>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</si>
  <si>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</si>
  <si>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</si>
  <si>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</si>
  <si>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</si>
  <si>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</si>
  <si>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</si>
  <si>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</si>
  <si>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</si>
  <si>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</si>
  <si>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</si>
  <si>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</si>
  <si>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</si>
  <si>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</si>
  <si>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</si>
  <si>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</si>
  <si>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</si>
  <si>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</si>
  <si>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</si>
  <si>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</si>
  <si>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</si>
  <si>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</si>
  <si>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</si>
  <si>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</si>
  <si>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</si>
  <si>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</si>
  <si>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</si>
  <si>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</si>
  <si>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</si>
  <si>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</si>
  <si>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</si>
  <si>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</si>
  <si>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</si>
  <si>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</si>
  <si>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</si>
  <si>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</si>
  <si>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</si>
  <si>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</si>
  <si>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</si>
  <si>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</si>
  <si>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</si>
  <si>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</si>
  <si>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</si>
  <si>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</si>
  <si>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</si>
  <si>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</si>
  <si>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</si>
  <si>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</si>
  <si>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</si>
  <si>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</si>
  <si>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</si>
  <si>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</si>
  <si>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</si>
  <si>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</si>
  <si>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</si>
  <si>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</si>
  <si>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</si>
  <si>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</si>
  <si>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</si>
  <si>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</si>
  <si>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16Г                                                                                                                                                                         за 2016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</si>
</sst>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47" xfId="0" applyBorder="1" applyAlignment="1">
      <alignment/>
    </xf>
    <xf numFmtId="0" fontId="0" fillId="24" borderId="47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361">
          <cell r="Z361">
            <v>-34.84</v>
          </cell>
        </row>
        <row r="362">
          <cell r="Z362">
            <v>-11.81</v>
          </cell>
        </row>
        <row r="363">
          <cell r="U363">
            <v>24.30000000000001</v>
          </cell>
          <cell r="X363">
            <v>6247.2</v>
          </cell>
          <cell r="Z363">
            <v>8581.48</v>
          </cell>
        </row>
        <row r="365">
          <cell r="S365">
            <v>-10779.92</v>
          </cell>
          <cell r="Z365">
            <v>1185.5400000000004</v>
          </cell>
        </row>
        <row r="366">
          <cell r="Z366">
            <v>-606.01</v>
          </cell>
        </row>
        <row r="367">
          <cell r="Z367">
            <v>1903.69</v>
          </cell>
        </row>
        <row r="368">
          <cell r="U368">
            <v>3026.2700000000004</v>
          </cell>
          <cell r="X368">
            <v>5427.31</v>
          </cell>
          <cell r="Z368">
            <v>5707.360000000001</v>
          </cell>
        </row>
        <row r="369">
          <cell r="U369">
            <v>619.22</v>
          </cell>
          <cell r="X369">
            <v>1110.51</v>
          </cell>
          <cell r="Z369">
            <v>1167.81</v>
          </cell>
        </row>
        <row r="370">
          <cell r="U370">
            <v>-5949.740000000001</v>
          </cell>
          <cell r="X370">
            <v>21958.320000000003</v>
          </cell>
          <cell r="Z370">
            <v>19821.02</v>
          </cell>
        </row>
        <row r="372">
          <cell r="U372">
            <v>0</v>
          </cell>
          <cell r="X372">
            <v>198434.76</v>
          </cell>
          <cell r="Z372">
            <v>198946.89</v>
          </cell>
        </row>
        <row r="373">
          <cell r="S373">
            <v>11.59</v>
          </cell>
          <cell r="Z373">
            <v>11.59</v>
          </cell>
        </row>
        <row r="374">
          <cell r="S374">
            <v>193.08</v>
          </cell>
          <cell r="Z374">
            <v>162.20000000000002</v>
          </cell>
        </row>
        <row r="375">
          <cell r="U375">
            <v>229.53</v>
          </cell>
          <cell r="W375">
            <v>344.3</v>
          </cell>
          <cell r="Z375">
            <v>104.17000000000004</v>
          </cell>
        </row>
        <row r="376">
          <cell r="U376">
            <v>-79.14</v>
          </cell>
          <cell r="X376">
            <v>9667.93</v>
          </cell>
          <cell r="Z376">
            <v>9657.690000000002</v>
          </cell>
        </row>
        <row r="377">
          <cell r="S377">
            <v>865.34</v>
          </cell>
          <cell r="U377">
            <v>-1035.21</v>
          </cell>
          <cell r="W377">
            <v>11676.1</v>
          </cell>
          <cell r="Z377">
            <v>10280.01</v>
          </cell>
        </row>
        <row r="378">
          <cell r="U378">
            <v>-65.14999999999999</v>
          </cell>
          <cell r="X378">
            <v>4051.6000000000004</v>
          </cell>
          <cell r="Z378">
            <v>4015.2699999999995</v>
          </cell>
        </row>
        <row r="379">
          <cell r="S379">
            <v>1220.8200000000002</v>
          </cell>
          <cell r="X379">
            <v>15329.28</v>
          </cell>
          <cell r="Z379">
            <v>15075.670000000002</v>
          </cell>
        </row>
        <row r="380">
          <cell r="U380">
            <v>301.6</v>
          </cell>
          <cell r="W380">
            <v>301.6</v>
          </cell>
          <cell r="Z380">
            <v>117.33000000000004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7">
      <selection activeCell="G87" sqref="G8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3" t="s">
        <v>184</v>
      </c>
      <c r="B1" s="133"/>
      <c r="C1" s="133"/>
      <c r="D1" s="133"/>
      <c r="E1" s="133"/>
      <c r="F1" s="133"/>
      <c r="G1" s="133"/>
      <c r="H1" s="13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3"/>
      <c r="E3" s="111"/>
      <c r="F3" s="14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4"/>
      <c r="E4" s="135"/>
      <c r="F4" s="136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7"/>
      <c r="E5" s="138"/>
      <c r="F5" s="139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0"/>
      <c r="E6" s="141"/>
      <c r="F6" s="142"/>
      <c r="G6" s="36">
        <v>42735</v>
      </c>
      <c r="H6" s="5"/>
    </row>
    <row r="7" spans="1:8" ht="38.25" customHeight="1" thickBot="1">
      <c r="A7" s="149" t="s">
        <v>13</v>
      </c>
      <c r="B7" s="150"/>
      <c r="C7" s="150"/>
      <c r="D7" s="151"/>
      <c r="E7" s="151"/>
      <c r="F7" s="151"/>
      <c r="G7" s="150"/>
      <c r="H7" s="152"/>
    </row>
    <row r="8" spans="1:8" ht="33" customHeight="1" thickBot="1">
      <c r="A8" s="40" t="s">
        <v>0</v>
      </c>
      <c r="B8" s="39" t="s">
        <v>1</v>
      </c>
      <c r="C8" s="41" t="s">
        <v>2</v>
      </c>
      <c r="D8" s="145" t="s">
        <v>3</v>
      </c>
      <c r="E8" s="146"/>
      <c r="F8" s="14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0" t="s">
        <v>15</v>
      </c>
      <c r="E9" s="111"/>
      <c r="F9" s="11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0" t="s">
        <v>18</v>
      </c>
      <c r="E10" s="111"/>
      <c r="F10" s="112"/>
      <c r="G10" s="63">
        <v>0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0" t="s">
        <v>20</v>
      </c>
      <c r="E11" s="111"/>
      <c r="F11" s="112"/>
      <c r="G11" s="90">
        <f>'[1]Report'!$S$365+'[1]Report'!$S$373+'[1]Report'!$S$374+'[1]Report'!$S$377+'[1]Report'!$S$379</f>
        <v>-8489.09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3" t="s">
        <v>23</v>
      </c>
      <c r="E12" s="114"/>
      <c r="F12" s="115"/>
      <c r="G12" s="91">
        <f>G13+G14+G20+G21+G22+G23+G31</f>
        <v>25970.17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4" t="s">
        <v>26</v>
      </c>
      <c r="E13" s="95"/>
      <c r="F13" s="96"/>
      <c r="G13" s="65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4" t="s">
        <v>29</v>
      </c>
      <c r="E14" s="95"/>
      <c r="F14" s="96"/>
      <c r="G14" s="92">
        <v>0</v>
      </c>
      <c r="H14" s="5"/>
    </row>
    <row r="15" spans="1:8" ht="26.25" customHeight="1" thickBot="1">
      <c r="A15" s="4"/>
      <c r="B15" s="6"/>
      <c r="C15" s="3" t="s">
        <v>16</v>
      </c>
      <c r="D15" s="104" t="s">
        <v>156</v>
      </c>
      <c r="E15" s="95"/>
      <c r="F15" s="96"/>
      <c r="G15" s="93">
        <v>0</v>
      </c>
      <c r="H15" s="5"/>
    </row>
    <row r="16" spans="1:8" ht="13.5" customHeight="1" thickBot="1">
      <c r="A16" s="4"/>
      <c r="B16" s="6"/>
      <c r="C16" s="3" t="s">
        <v>16</v>
      </c>
      <c r="D16" s="104" t="s">
        <v>157</v>
      </c>
      <c r="E16" s="95"/>
      <c r="F16" s="96"/>
      <c r="G16" s="94">
        <v>0</v>
      </c>
      <c r="H16" s="49"/>
    </row>
    <row r="17" spans="1:8" ht="13.5" customHeight="1" thickBot="1">
      <c r="A17" s="4"/>
      <c r="B17" s="6"/>
      <c r="C17" s="3" t="s">
        <v>16</v>
      </c>
      <c r="D17" s="104" t="s">
        <v>158</v>
      </c>
      <c r="E17" s="95"/>
      <c r="F17" s="96"/>
      <c r="G17" s="92">
        <v>0</v>
      </c>
      <c r="H17" s="5"/>
    </row>
    <row r="18" spans="1:8" ht="24.75" customHeight="1" thickBot="1">
      <c r="A18" s="4"/>
      <c r="B18" s="6"/>
      <c r="C18" s="3" t="s">
        <v>16</v>
      </c>
      <c r="D18" s="104" t="s">
        <v>18</v>
      </c>
      <c r="E18" s="95"/>
      <c r="F18" s="96"/>
      <c r="G18" s="14">
        <f>G10</f>
        <v>0</v>
      </c>
      <c r="H18" s="5"/>
    </row>
    <row r="19" spans="1:8" ht="27" customHeight="1" thickBot="1">
      <c r="A19" s="4"/>
      <c r="B19" s="6"/>
      <c r="C19" s="3" t="s">
        <v>16</v>
      </c>
      <c r="D19" s="104" t="s">
        <v>55</v>
      </c>
      <c r="E19" s="95"/>
      <c r="F19" s="96"/>
      <c r="G19" s="73">
        <f>G18+G15-G17</f>
        <v>0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6" t="s">
        <v>32</v>
      </c>
      <c r="E20" s="117"/>
      <c r="F20" s="118"/>
      <c r="G20" s="65">
        <f>'[1]Report'!$X$379</f>
        <v>15329.28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0" t="s">
        <v>151</v>
      </c>
      <c r="E21" s="111"/>
      <c r="F21" s="112"/>
      <c r="G21" s="64">
        <f>'[1]Report'!$W$377+'[1]Report'!$U$377</f>
        <v>10640.89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0" t="s">
        <v>152</v>
      </c>
      <c r="E22" s="111"/>
      <c r="F22" s="112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0" t="s">
        <v>35</v>
      </c>
      <c r="E24" s="111"/>
      <c r="F24" s="112"/>
      <c r="G24" s="87">
        <f>G25+G26+G27+G28+G29+G30</f>
        <v>26715.010000000002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3" t="s">
        <v>38</v>
      </c>
      <c r="E25" s="114"/>
      <c r="F25" s="115"/>
      <c r="G25" s="82">
        <f>'[1]Report'!$Z$365+'[1]Report'!$Z$373+'[1]Report'!$Z$374+'[1]Report'!$Z$377+'[1]Report'!$Z$379</f>
        <v>26715.010000000002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4" t="s">
        <v>41</v>
      </c>
      <c r="E26" s="95"/>
      <c r="F26" s="96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4" t="s">
        <v>44</v>
      </c>
      <c r="E27" s="95"/>
      <c r="F27" s="96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4" t="s">
        <v>47</v>
      </c>
      <c r="E28" s="95"/>
      <c r="F28" s="96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4" t="s">
        <v>124</v>
      </c>
      <c r="E29" s="95"/>
      <c r="F29" s="96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4" t="s">
        <v>166</v>
      </c>
      <c r="E30" s="95"/>
      <c r="F30" s="95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4" t="s">
        <v>174</v>
      </c>
      <c r="E31" s="95"/>
      <c r="F31" s="95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4" t="s">
        <v>175</v>
      </c>
      <c r="E32" s="95"/>
      <c r="F32" s="95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4" t="s">
        <v>177</v>
      </c>
      <c r="E33" s="95"/>
      <c r="F33" s="95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4" t="s">
        <v>176</v>
      </c>
      <c r="E34" s="95"/>
      <c r="F34" s="95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4" t="s">
        <v>51</v>
      </c>
      <c r="E35" s="95"/>
      <c r="F35" s="96"/>
      <c r="G35" s="66">
        <f>G24+G10</f>
        <v>26715.010000000002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4" t="s">
        <v>53</v>
      </c>
      <c r="E36" s="95"/>
      <c r="F36" s="96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4" t="s">
        <v>55</v>
      </c>
      <c r="E37" s="95"/>
      <c r="F37" s="96"/>
      <c r="G37" s="73">
        <f>G19</f>
        <v>0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4" t="s">
        <v>57</v>
      </c>
      <c r="E38" s="95"/>
      <c r="F38" s="96"/>
      <c r="G38" s="88">
        <f>G11+G12-G24</f>
        <v>-9233.930000000004</v>
      </c>
      <c r="H38" s="49"/>
    </row>
    <row r="39" spans="1:8" ht="38.25" customHeight="1" thickBot="1">
      <c r="A39" s="130" t="s">
        <v>58</v>
      </c>
      <c r="B39" s="131"/>
      <c r="C39" s="131"/>
      <c r="D39" s="131"/>
      <c r="E39" s="131"/>
      <c r="F39" s="150"/>
      <c r="G39" s="131"/>
      <c r="H39" s="15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15329.28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10640.89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0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8"/>
      <c r="G47" s="96"/>
      <c r="H47" s="61">
        <f>SUM(H41:H46)</f>
        <v>25970.17</v>
      </c>
    </row>
    <row r="48" spans="1:8" ht="19.5" customHeight="1" thickBot="1">
      <c r="A48" s="130" t="s">
        <v>64</v>
      </c>
      <c r="B48" s="131"/>
      <c r="C48" s="131"/>
      <c r="D48" s="131"/>
      <c r="E48" s="131"/>
      <c r="F48" s="131"/>
      <c r="G48" s="131"/>
      <c r="H48" s="13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8" t="s">
        <v>141</v>
      </c>
      <c r="E49" s="99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8" t="s">
        <v>69</v>
      </c>
      <c r="E50" s="99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8" t="s">
        <v>71</v>
      </c>
      <c r="E51" s="99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8" t="s">
        <v>73</v>
      </c>
      <c r="E52" s="99"/>
      <c r="F52" s="56">
        <v>0</v>
      </c>
      <c r="G52" s="51"/>
      <c r="H52" s="49"/>
    </row>
    <row r="53" spans="1:8" ht="18.75" customHeight="1" thickBot="1">
      <c r="A53" s="153" t="s">
        <v>74</v>
      </c>
      <c r="B53" s="154"/>
      <c r="C53" s="154"/>
      <c r="D53" s="154"/>
      <c r="E53" s="154"/>
      <c r="F53" s="154"/>
      <c r="G53" s="154"/>
      <c r="H53" s="15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8" t="s">
        <v>15</v>
      </c>
      <c r="E54" s="99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8" t="s">
        <v>18</v>
      </c>
      <c r="E55" s="99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8" t="s">
        <v>20</v>
      </c>
      <c r="E56" s="99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8" t="s">
        <v>53</v>
      </c>
      <c r="E57" s="99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8" t="s">
        <v>55</v>
      </c>
      <c r="E58" s="99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2" t="s">
        <v>57</v>
      </c>
      <c r="E59" s="123"/>
      <c r="F59" s="57">
        <f>D66+E66+F66+G66+H66</f>
        <v>-2250.9200000000046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132.06269216946853</v>
      </c>
      <c r="E63" s="76">
        <f>E64/117.48</f>
        <v>242.56162751106572</v>
      </c>
      <c r="F63" s="76">
        <f>F64/12</f>
        <v>520.6</v>
      </c>
      <c r="G63" s="77">
        <f>G64/18.26</f>
        <v>751.3433734939758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'[1]Report'!$X$372</f>
        <v>198434.76</v>
      </c>
      <c r="E64" s="65">
        <f>'[1]Report'!$X$368+'[1]Report'!$X$369+'[1]Report'!$X$370</f>
        <v>28496.140000000003</v>
      </c>
      <c r="F64" s="65">
        <f>'[1]Report'!$X$363</f>
        <v>6247.2</v>
      </c>
      <c r="G64" s="72">
        <f>'[1]Report'!$X$376+'[1]Report'!$X$378</f>
        <v>13719.53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'[1]Report'!$Z$367+'[1]Report'!$Z$372</f>
        <v>200850.58000000002</v>
      </c>
      <c r="E65" s="65">
        <f>'[1]Report'!$Z$366+'[1]Report'!$Z$368+'[1]Report'!$Z$369+'[1]Report'!$Z$370</f>
        <v>26090.18</v>
      </c>
      <c r="F65" s="65">
        <f>'[1]Report'!$Z$363</f>
        <v>8581.48</v>
      </c>
      <c r="G65" s="69">
        <f>'[1]Report'!$Z$361+'[1]Report'!$Z$362+'[1]Report'!$Z$376+'[1]Report'!$Z$378</f>
        <v>13626.310000000001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-2415.820000000007</v>
      </c>
      <c r="E66" s="76">
        <f>E64-E65</f>
        <v>2405.9600000000028</v>
      </c>
      <c r="F66" s="76">
        <f>F64-F65</f>
        <v>-2334.2799999999997</v>
      </c>
      <c r="G66" s="78">
        <f>G64-G65</f>
        <v>93.21999999999935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D64+'[1]Report'!$U$372</f>
        <v>198434.76</v>
      </c>
      <c r="E67" s="70">
        <f>E64+'[1]Report'!$U$368+'[1]Report'!$U$369+'[1]Report'!$U$370</f>
        <v>26191.890000000003</v>
      </c>
      <c r="F67" s="70">
        <f>F64+'[1]Report'!$U$363</f>
        <v>6271.5</v>
      </c>
      <c r="G67" s="71">
        <f>'[1]Report'!$U$376+'[1]Report'!$U$378+G64</f>
        <v>13575.24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-2304.25</v>
      </c>
      <c r="F68" s="44">
        <f>F67-F64</f>
        <v>24.300000000000182</v>
      </c>
      <c r="G68" s="44">
        <f>G67-G64</f>
        <v>-144.29000000000087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7" t="s">
        <v>145</v>
      </c>
      <c r="E69" s="128"/>
      <c r="F69" s="128"/>
      <c r="G69" s="128"/>
      <c r="H69" s="12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97" t="s">
        <v>145</v>
      </c>
      <c r="E70" s="105"/>
      <c r="F70" s="105"/>
      <c r="G70" s="105"/>
      <c r="H70" s="10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0" t="s">
        <v>101</v>
      </c>
      <c r="B72" s="131"/>
      <c r="C72" s="131"/>
      <c r="D72" s="131"/>
      <c r="E72" s="131"/>
      <c r="F72" s="131"/>
      <c r="G72" s="131"/>
      <c r="H72" s="13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4"/>
      <c r="F73" s="95"/>
      <c r="G73" s="96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4"/>
      <c r="F74" s="95"/>
      <c r="G74" s="96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4"/>
      <c r="F75" s="95"/>
      <c r="G75" s="96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97"/>
      <c r="F76" s="105"/>
      <c r="G76" s="106"/>
      <c r="H76" s="26">
        <f>D68+E68+F68+G68+H68</f>
        <v>-2424.2400000000007</v>
      </c>
    </row>
    <row r="77" spans="1:8" ht="25.5" customHeight="1" thickBot="1">
      <c r="A77" s="130" t="s">
        <v>107</v>
      </c>
      <c r="B77" s="131"/>
      <c r="C77" s="131"/>
      <c r="D77" s="131"/>
      <c r="E77" s="131"/>
      <c r="F77" s="131"/>
      <c r="G77" s="131"/>
      <c r="H77" s="13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4"/>
      <c r="F78" s="95"/>
      <c r="G78" s="96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7"/>
      <c r="F79" s="108"/>
      <c r="G79" s="10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1" t="s">
        <v>167</v>
      </c>
      <c r="F80" s="102"/>
      <c r="G80" s="102"/>
      <c r="H80" s="103"/>
    </row>
    <row r="81" ht="12.75">
      <c r="A81" s="1"/>
    </row>
    <row r="82" ht="12.75">
      <c r="A82" s="1"/>
    </row>
    <row r="83" spans="1:8" ht="38.25" customHeight="1">
      <c r="A83" s="100" t="s">
        <v>172</v>
      </c>
      <c r="B83" s="100"/>
      <c r="C83" s="100"/>
      <c r="D83" s="100"/>
      <c r="E83" s="100"/>
      <c r="F83" s="100"/>
      <c r="G83" s="100"/>
      <c r="H83" s="10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19" t="s">
        <v>115</v>
      </c>
      <c r="D86" s="120"/>
      <c r="E86" s="121"/>
    </row>
    <row r="87" spans="1:5" ht="18.75" customHeight="1" thickBot="1">
      <c r="A87" s="29">
        <v>2</v>
      </c>
      <c r="B87" s="4" t="s">
        <v>116</v>
      </c>
      <c r="C87" s="119" t="s">
        <v>117</v>
      </c>
      <c r="D87" s="120"/>
      <c r="E87" s="121"/>
    </row>
    <row r="88" spans="1:5" ht="16.5" customHeight="1" thickBot="1">
      <c r="A88" s="29">
        <v>3</v>
      </c>
      <c r="B88" s="4" t="s">
        <v>118</v>
      </c>
      <c r="C88" s="119" t="s">
        <v>119</v>
      </c>
      <c r="D88" s="120"/>
      <c r="E88" s="121"/>
    </row>
    <row r="89" spans="1:5" ht="13.5" thickBot="1">
      <c r="A89" s="29">
        <v>4</v>
      </c>
      <c r="B89" s="4" t="s">
        <v>16</v>
      </c>
      <c r="C89" s="119" t="s">
        <v>120</v>
      </c>
      <c r="D89" s="120"/>
      <c r="E89" s="121"/>
    </row>
    <row r="90" spans="1:5" ht="24" customHeight="1" thickBot="1">
      <c r="A90" s="29">
        <v>5</v>
      </c>
      <c r="B90" s="4" t="s">
        <v>86</v>
      </c>
      <c r="C90" s="119" t="s">
        <v>121</v>
      </c>
      <c r="D90" s="120"/>
      <c r="E90" s="121"/>
    </row>
    <row r="91" spans="1:5" ht="21" customHeight="1" thickBot="1">
      <c r="A91" s="30">
        <v>6</v>
      </c>
      <c r="B91" s="31" t="s">
        <v>122</v>
      </c>
      <c r="C91" s="119" t="s">
        <v>123</v>
      </c>
      <c r="D91" s="120"/>
      <c r="E91" s="121"/>
    </row>
    <row r="93" ht="12.75">
      <c r="B93" t="s">
        <v>178</v>
      </c>
    </row>
    <row r="94" spans="2:4" ht="12.75">
      <c r="B94" s="156" t="s">
        <v>179</v>
      </c>
      <c r="C94" s="156" t="s">
        <v>180</v>
      </c>
      <c r="D94" s="156" t="s">
        <v>181</v>
      </c>
    </row>
    <row r="95" spans="2:4" ht="12.75">
      <c r="B95" s="156" t="s">
        <v>182</v>
      </c>
      <c r="C95" s="157">
        <f>'[1]Report'!$W$380+'[1]Report'!$U$380</f>
        <v>603.2</v>
      </c>
      <c r="D95" s="157">
        <f>'[1]Report'!$Z$380</f>
        <v>117.33000000000004</v>
      </c>
    </row>
    <row r="96" spans="2:4" ht="12.75">
      <c r="B96" s="156" t="s">
        <v>183</v>
      </c>
      <c r="C96" s="157">
        <f>'[1]Report'!$W$375+'[1]Report'!$U$375</f>
        <v>573.83</v>
      </c>
      <c r="D96" s="157">
        <f>'[1]Report'!$Z$375</f>
        <v>104.17000000000004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2017-03-15T01:41:31Z</dcterms:modified>
  <cp:category/>
  <cp:version/>
  <cp:contentType/>
  <cp:contentStatus/>
</cp:coreProperties>
</file>