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'2.8.'!$A$1:$H$93</definedName>
  </definedNames>
  <calcPr fullCalcOnLoad="1"/>
</workbook>
</file>

<file path=xl/sharedStrings.xml><?xml version="1.0" encoding="utf-8"?>
<sst xmlns="http://schemas.openxmlformats.org/spreadsheetml/2006/main" count="285" uniqueCount="181">
  <si>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</si>
  <si>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</si>
  <si>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</si>
  <si>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</si>
  <si>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</si>
  <si>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</si>
  <si>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</si>
  <si>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</si>
  <si>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</si>
  <si>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</si>
  <si>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</si>
  <si>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</si>
  <si>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</si>
  <si>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</si>
  <si>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</si>
  <si>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</si>
  <si>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</si>
  <si>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</si>
  <si>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</si>
  <si>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</si>
  <si>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</si>
  <si>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</si>
  <si>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</si>
  <si>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</si>
  <si>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</si>
  <si>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</si>
  <si>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</si>
  <si>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</si>
  <si>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</si>
  <si>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</si>
  <si>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</si>
  <si>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</si>
  <si>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</si>
  <si>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</si>
  <si>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</si>
  <si>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</si>
  <si>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</si>
  <si>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</si>
  <si>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</si>
  <si>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</si>
  <si>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</si>
  <si>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</si>
  <si>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</si>
  <si>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</si>
  <si>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</si>
  <si>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</si>
  <si>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</si>
  <si>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</si>
  <si>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</si>
  <si>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</si>
  <si>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</si>
  <si>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</si>
  <si>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</si>
  <si>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</si>
  <si>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</si>
  <si>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</si>
  <si>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</si>
  <si>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</si>
  <si>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</si>
  <si>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</si>
  <si>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</si>
  <si>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</si>
  <si>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</si>
  <si>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</si>
  <si>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</si>
  <si>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</si>
  <si>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</si>
  <si>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</si>
  <si>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</si>
  <si>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</si>
  <si>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</si>
  <si>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</si>
  <si>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</si>
  <si>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</si>
  <si>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</si>
  <si>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</si>
  <si>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</si>
  <si>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</si>
  <si>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</si>
  <si>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</si>
  <si>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</si>
  <si>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</si>
  <si>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</si>
  <si>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</si>
  <si>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</si>
  <si>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</si>
  <si>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</si>
  <si>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</si>
  <si>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</si>
  <si>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</si>
  <si>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</si>
  <si>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</si>
  <si>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</si>
  <si>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</si>
  <si>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</si>
  <si>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</si>
  <si>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</si>
  <si>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</si>
  <si>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</si>
  <si>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</si>
  <si>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</si>
  <si>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</si>
  <si>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</si>
  <si>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</si>
  <si>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</si>
  <si>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</si>
  <si>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</si>
  <si>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</si>
  <si>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</si>
  <si>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</si>
  <si>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</si>
  <si>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</si>
  <si>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</si>
  <si>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</si>
  <si>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</si>
  <si>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</si>
  <si>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</si>
  <si>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</si>
  <si>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</si>
  <si>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</si>
  <si>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</si>
  <si>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</si>
  <si>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</si>
  <si>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</si>
  <si>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</si>
  <si>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</si>
  <si>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</si>
  <si>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</si>
  <si>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</si>
  <si>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</si>
  <si>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</si>
  <si>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</si>
  <si>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</si>
  <si>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</si>
  <si>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</si>
  <si>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</si>
  <si>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</si>
  <si>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</si>
  <si>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</si>
  <si>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</si>
  <si>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</si>
  <si>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</si>
  <si>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</si>
  <si>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</si>
  <si>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</si>
  <si>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</si>
  <si>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</si>
  <si>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</si>
  <si>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</si>
  <si>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</si>
  <si>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</si>
  <si>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</si>
  <si>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</si>
  <si>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</si>
  <si>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</si>
  <si>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</si>
  <si>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</si>
  <si>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</si>
  <si>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</si>
  <si>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</si>
  <si>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</si>
  <si>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</si>
  <si>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</si>
  <si>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</si>
  <si>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</si>
  <si>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</si>
  <si>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</si>
  <si>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</si>
  <si>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</si>
  <si>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</si>
  <si>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</si>
  <si>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</si>
  <si>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</si>
  <si>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</si>
  <si>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</si>
  <si>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</si>
  <si>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</si>
  <si>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</si>
  <si>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</si>
  <si>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23                                                                                                                                                                                за 2016  год</t>
  </si>
  <si>
    <t>кв. 27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</si>
</sst>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0" fillId="32" borderId="11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wrapText="1"/>
    </xf>
    <xf numFmtId="0" fontId="0" fillId="0" borderId="32" xfId="0" applyBorder="1" applyAlignment="1">
      <alignment/>
    </xf>
    <xf numFmtId="0" fontId="0" fillId="32" borderId="32" xfId="0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54">
          <cell r="U54">
            <v>-1.32</v>
          </cell>
          <cell r="Z54">
            <v>269.38999999999993</v>
          </cell>
        </row>
        <row r="55">
          <cell r="U55">
            <v>-860.5999999999999</v>
          </cell>
          <cell r="Z55">
            <v>3324.040000000002</v>
          </cell>
        </row>
        <row r="56">
          <cell r="U56">
            <v>-291.73</v>
          </cell>
          <cell r="Z56">
            <v>942.3799999999997</v>
          </cell>
        </row>
        <row r="57">
          <cell r="U57">
            <v>-789.7</v>
          </cell>
          <cell r="Z57">
            <v>3871.6399999999985</v>
          </cell>
        </row>
        <row r="58">
          <cell r="U58">
            <v>7.5600000000000005</v>
          </cell>
          <cell r="X58">
            <v>1400.1199999999992</v>
          </cell>
          <cell r="Z58">
            <v>1689.0999999999992</v>
          </cell>
        </row>
        <row r="59">
          <cell r="Z59">
            <v>-73.77000000000021</v>
          </cell>
        </row>
        <row r="60">
          <cell r="Z60">
            <v>-72</v>
          </cell>
        </row>
        <row r="61">
          <cell r="U61">
            <v>-2097.65</v>
          </cell>
          <cell r="X61">
            <v>33301.80000000002</v>
          </cell>
          <cell r="Z61">
            <v>17829.9</v>
          </cell>
        </row>
        <row r="63">
          <cell r="S63">
            <v>1150</v>
          </cell>
          <cell r="X63">
            <v>8535.000000000002</v>
          </cell>
          <cell r="Z63">
            <v>5952.850000000002</v>
          </cell>
        </row>
        <row r="64">
          <cell r="S64">
            <v>7592.549999999999</v>
          </cell>
          <cell r="X64">
            <v>56006.780000000006</v>
          </cell>
          <cell r="Z64">
            <v>38430.08000000001</v>
          </cell>
        </row>
        <row r="65">
          <cell r="U65">
            <v>-5495.91</v>
          </cell>
        </row>
        <row r="67">
          <cell r="U67">
            <v>20230.109999999993</v>
          </cell>
          <cell r="X67">
            <v>27302.950000000004</v>
          </cell>
          <cell r="Z67">
            <v>9234.52</v>
          </cell>
        </row>
        <row r="68">
          <cell r="U68">
            <v>4139.450000000003</v>
          </cell>
          <cell r="X68">
            <v>5586.62</v>
          </cell>
          <cell r="Z68">
            <v>1889.54</v>
          </cell>
        </row>
        <row r="69">
          <cell r="U69">
            <v>-36430.43999999999</v>
          </cell>
          <cell r="X69">
            <v>105318.53000000001</v>
          </cell>
          <cell r="Z69">
            <v>58272.03</v>
          </cell>
        </row>
        <row r="71">
          <cell r="U71">
            <v>1441.7299999999998</v>
          </cell>
          <cell r="X71">
            <v>1946.58</v>
          </cell>
          <cell r="Z71">
            <v>551.28</v>
          </cell>
        </row>
        <row r="72">
          <cell r="U72">
            <v>295.10999999999996</v>
          </cell>
          <cell r="X72">
            <v>398.35999999999996</v>
          </cell>
          <cell r="Z72">
            <v>112.85999999999999</v>
          </cell>
        </row>
        <row r="73">
          <cell r="U73">
            <v>-3643.0999999999995</v>
          </cell>
          <cell r="X73">
            <v>8526.46</v>
          </cell>
          <cell r="Z73">
            <v>5456.5199999999995</v>
          </cell>
        </row>
        <row r="74">
          <cell r="U74">
            <v>-16.130000000000006</v>
          </cell>
          <cell r="X74">
            <v>597696.4799999999</v>
          </cell>
          <cell r="Z74">
            <v>390769.74000000005</v>
          </cell>
        </row>
        <row r="75">
          <cell r="U75">
            <v>-1973.0900000000001</v>
          </cell>
        </row>
        <row r="76">
          <cell r="U76">
            <v>-584.84</v>
          </cell>
        </row>
        <row r="77">
          <cell r="S77">
            <v>88.05</v>
          </cell>
          <cell r="Z77">
            <v>29.09</v>
          </cell>
        </row>
        <row r="78">
          <cell r="X78">
            <v>2124.4799999999996</v>
          </cell>
          <cell r="Z78">
            <v>687.18</v>
          </cell>
        </row>
        <row r="79">
          <cell r="Z79">
            <v>4277.7</v>
          </cell>
        </row>
        <row r="80">
          <cell r="Z80">
            <v>705.25</v>
          </cell>
        </row>
        <row r="81">
          <cell r="U81">
            <v>-472.94000000000005</v>
          </cell>
          <cell r="X81">
            <v>472.94000000000005</v>
          </cell>
          <cell r="Z81">
            <v>1087.5699999999997</v>
          </cell>
        </row>
        <row r="82">
          <cell r="Z82">
            <v>6251.89</v>
          </cell>
        </row>
        <row r="83">
          <cell r="Z83">
            <v>1349.1200000000001</v>
          </cell>
        </row>
        <row r="84">
          <cell r="U84">
            <v>-1900.2699999999998</v>
          </cell>
          <cell r="X84">
            <v>50059.24999999999</v>
          </cell>
          <cell r="Z84">
            <v>27546.080000000005</v>
          </cell>
        </row>
        <row r="85">
          <cell r="Z85">
            <v>1808.6799999999998</v>
          </cell>
        </row>
        <row r="86">
          <cell r="S86">
            <v>18229.660000000003</v>
          </cell>
          <cell r="X86">
            <v>25545.119999999995</v>
          </cell>
          <cell r="Z86">
            <v>23882.989999999998</v>
          </cell>
        </row>
        <row r="87">
          <cell r="S87">
            <v>403.95</v>
          </cell>
          <cell r="Z87">
            <v>138.70000000000002</v>
          </cell>
        </row>
        <row r="88">
          <cell r="S88">
            <v>15125.84</v>
          </cell>
          <cell r="U88">
            <v>-1947.9099999999999</v>
          </cell>
          <cell r="W88">
            <v>37022.879999999976</v>
          </cell>
          <cell r="Z88">
            <v>27421.85999999999</v>
          </cell>
        </row>
        <row r="89">
          <cell r="S89">
            <v>6173.66</v>
          </cell>
          <cell r="Z89">
            <v>2059.5399999999995</v>
          </cell>
        </row>
        <row r="90">
          <cell r="S90">
            <v>11285.52</v>
          </cell>
          <cell r="X90">
            <v>19808.219999999998</v>
          </cell>
          <cell r="Z90">
            <v>17266.74</v>
          </cell>
        </row>
        <row r="91">
          <cell r="S91">
            <v>948.9000000000001</v>
          </cell>
          <cell r="Z91">
            <v>375.09000000000003</v>
          </cell>
        </row>
        <row r="92">
          <cell r="S92">
            <v>606.95</v>
          </cell>
          <cell r="Z92">
            <v>202.39999999999995</v>
          </cell>
        </row>
        <row r="93">
          <cell r="S93">
            <v>155.25000000000003</v>
          </cell>
          <cell r="Z93">
            <v>51.559999999999995</v>
          </cell>
        </row>
        <row r="94">
          <cell r="U94">
            <v>-936.8499999999999</v>
          </cell>
          <cell r="X94">
            <v>20978.8</v>
          </cell>
          <cell r="Z94">
            <v>11109.880000000001</v>
          </cell>
        </row>
        <row r="95">
          <cell r="Z95">
            <v>155.92</v>
          </cell>
        </row>
        <row r="96">
          <cell r="Z96">
            <v>105.37999999999998</v>
          </cell>
        </row>
        <row r="97">
          <cell r="S97">
            <v>15120.480000000001</v>
          </cell>
          <cell r="X97">
            <v>46173.48</v>
          </cell>
          <cell r="Z97">
            <v>35415.439999999995</v>
          </cell>
        </row>
        <row r="98">
          <cell r="X98">
            <v>2028.3200000000002</v>
          </cell>
          <cell r="Z98">
            <v>758.21</v>
          </cell>
        </row>
        <row r="99">
          <cell r="Z99">
            <v>196.42999999999998</v>
          </cell>
        </row>
        <row r="100">
          <cell r="U100">
            <v>-23941.660000000007</v>
          </cell>
          <cell r="Z100">
            <v>21283.579999999994</v>
          </cell>
        </row>
        <row r="101">
          <cell r="S101">
            <v>4053.3400000000015</v>
          </cell>
          <cell r="Z101">
            <v>1435.7999999999997</v>
          </cell>
        </row>
        <row r="102">
          <cell r="S102">
            <v>26848.7</v>
          </cell>
          <cell r="Z102">
            <v>10304.579999999998</v>
          </cell>
        </row>
        <row r="103">
          <cell r="U103">
            <v>-2135.71</v>
          </cell>
          <cell r="Z103">
            <v>6214.559999999998</v>
          </cell>
        </row>
        <row r="104">
          <cell r="U104">
            <v>-10.82</v>
          </cell>
          <cell r="Z104">
            <v>166.28000000000003</v>
          </cell>
        </row>
        <row r="105">
          <cell r="Z105">
            <v>32560.020000000004</v>
          </cell>
        </row>
        <row r="106">
          <cell r="U106">
            <v>-903.7299999999999</v>
          </cell>
          <cell r="Z106">
            <v>4840.45</v>
          </cell>
        </row>
        <row r="107">
          <cell r="U107">
            <v>8.6</v>
          </cell>
          <cell r="Z107">
            <v>2322.6700000000005</v>
          </cell>
        </row>
        <row r="108">
          <cell r="Z108">
            <v>43095.95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25">
      <selection activeCell="G32" sqref="G3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6" t="s">
        <v>179</v>
      </c>
      <c r="B1" s="136"/>
      <c r="C1" s="136"/>
      <c r="D1" s="136"/>
      <c r="E1" s="136"/>
      <c r="F1" s="136"/>
      <c r="G1" s="136"/>
      <c r="H1" s="13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4"/>
      <c r="E3" s="99"/>
      <c r="F3" s="11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7"/>
      <c r="E4" s="138"/>
      <c r="F4" s="139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0"/>
      <c r="E5" s="141"/>
      <c r="F5" s="142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3"/>
      <c r="E6" s="144"/>
      <c r="F6" s="145"/>
      <c r="G6" s="36">
        <v>42735</v>
      </c>
      <c r="H6" s="5"/>
    </row>
    <row r="7" spans="1:8" ht="38.25" customHeight="1" thickBot="1">
      <c r="A7" s="119" t="s">
        <v>13</v>
      </c>
      <c r="B7" s="96"/>
      <c r="C7" s="96"/>
      <c r="D7" s="120"/>
      <c r="E7" s="120"/>
      <c r="F7" s="120"/>
      <c r="G7" s="96"/>
      <c r="H7" s="97"/>
    </row>
    <row r="8" spans="1:8" ht="33" customHeight="1" thickBot="1">
      <c r="A8" s="40" t="s">
        <v>0</v>
      </c>
      <c r="B8" s="39" t="s">
        <v>1</v>
      </c>
      <c r="C8" s="41" t="s">
        <v>2</v>
      </c>
      <c r="D8" s="116" t="s">
        <v>3</v>
      </c>
      <c r="E8" s="117"/>
      <c r="F8" s="11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8" t="s">
        <v>15</v>
      </c>
      <c r="E9" s="99"/>
      <c r="F9" s="10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8" t="s">
        <v>18</v>
      </c>
      <c r="E10" s="99"/>
      <c r="F10" s="100"/>
      <c r="G10" s="64">
        <v>20999.57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8" t="s">
        <v>20</v>
      </c>
      <c r="E11" s="99"/>
      <c r="F11" s="100"/>
      <c r="G11" s="65">
        <f>'[1]Report'!$S$63+'[1]Report'!$S$64+'[1]Report'!$S$77+'[1]Report'!$S$86+'[1]Report'!$S$87+'[1]Report'!$S$88+'[1]Report'!$S$89+'[1]Report'!$S$90+'[1]Report'!$S$91+'[1]Report'!$S$92+'[1]Report'!$S$93+'[1]Report'!$S$97+'[1]Report'!$S$101+'[1]Report'!$S$102</f>
        <v>107782.85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1" t="s">
        <v>23</v>
      </c>
      <c r="E12" s="102"/>
      <c r="F12" s="103"/>
      <c r="G12" s="63">
        <f>G13+G14+G20+G21+G22+G23</f>
        <v>185406.66999999998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9" t="s">
        <v>26</v>
      </c>
      <c r="E13" s="90"/>
      <c r="F13" s="91"/>
      <c r="G13" s="66">
        <f>'[1]Report'!$X$90</f>
        <v>19808.219999999998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9" t="s">
        <v>29</v>
      </c>
      <c r="E14" s="90"/>
      <c r="F14" s="91"/>
      <c r="G14" s="66">
        <f>'[1]Report'!$X$90</f>
        <v>19808.219999999998</v>
      </c>
      <c r="H14" s="5"/>
    </row>
    <row r="15" spans="1:8" ht="26.25" customHeight="1" thickBot="1">
      <c r="A15" s="4"/>
      <c r="B15" s="6"/>
      <c r="C15" s="3" t="s">
        <v>16</v>
      </c>
      <c r="D15" s="89" t="s">
        <v>156</v>
      </c>
      <c r="E15" s="90"/>
      <c r="F15" s="91"/>
      <c r="G15" s="66">
        <f>'[1]Report'!$Z$86+'[1]Report'!$Z$87</f>
        <v>24021.69</v>
      </c>
      <c r="H15" s="5"/>
    </row>
    <row r="16" spans="1:8" ht="13.5" customHeight="1" thickBot="1">
      <c r="A16" s="4"/>
      <c r="B16" s="6"/>
      <c r="C16" s="3" t="s">
        <v>16</v>
      </c>
      <c r="D16" s="89" t="s">
        <v>157</v>
      </c>
      <c r="E16" s="90"/>
      <c r="F16" s="91"/>
      <c r="G16" s="67">
        <f>'[1]Report'!$S$86+'[1]Report'!$S$87+'[1]Report'!$X$86-'[1]Report'!$Z$86-'[1]Report'!$Z$87</f>
        <v>20157.039999999997</v>
      </c>
      <c r="H16" s="49"/>
    </row>
    <row r="17" spans="1:8" ht="13.5" customHeight="1" thickBot="1">
      <c r="A17" s="4"/>
      <c r="B17" s="6"/>
      <c r="C17" s="3" t="s">
        <v>16</v>
      </c>
      <c r="D17" s="89" t="s">
        <v>158</v>
      </c>
      <c r="E17" s="90"/>
      <c r="F17" s="91"/>
      <c r="G17" s="66">
        <v>290</v>
      </c>
      <c r="H17" s="5"/>
    </row>
    <row r="18" spans="1:8" ht="24.75" customHeight="1" thickBot="1">
      <c r="A18" s="4"/>
      <c r="B18" s="6"/>
      <c r="C18" s="3" t="s">
        <v>16</v>
      </c>
      <c r="D18" s="89" t="s">
        <v>18</v>
      </c>
      <c r="E18" s="90"/>
      <c r="F18" s="91"/>
      <c r="G18" s="14">
        <f>G10</f>
        <v>20999.57</v>
      </c>
      <c r="H18" s="5"/>
    </row>
    <row r="19" spans="1:8" ht="27" customHeight="1" thickBot="1">
      <c r="A19" s="4"/>
      <c r="B19" s="6"/>
      <c r="C19" s="3" t="s">
        <v>16</v>
      </c>
      <c r="D19" s="89" t="s">
        <v>55</v>
      </c>
      <c r="E19" s="90"/>
      <c r="F19" s="91"/>
      <c r="G19" s="76">
        <f>G18+G15-G17</f>
        <v>44731.259999999995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7" t="s">
        <v>32</v>
      </c>
      <c r="E20" s="108"/>
      <c r="F20" s="109"/>
      <c r="G20" s="66">
        <f>'[1]Report'!$X$97</f>
        <v>46173.48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8" t="s">
        <v>151</v>
      </c>
      <c r="E21" s="99"/>
      <c r="F21" s="100"/>
      <c r="G21" s="65">
        <f>'[1]Report'!$W$88+'[1]Report'!$U$88</f>
        <v>35074.96999999997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8" t="s">
        <v>152</v>
      </c>
      <c r="E22" s="99"/>
      <c r="F22" s="100"/>
      <c r="G22" s="65">
        <f>'[1]Report'!$X$63</f>
        <v>8535.000000000002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1" t="s">
        <v>153</v>
      </c>
      <c r="E23" s="122"/>
      <c r="F23" s="123"/>
      <c r="G23" s="65">
        <f>'[1]Report'!$X$64</f>
        <v>56006.780000000006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98" t="s">
        <v>35</v>
      </c>
      <c r="E24" s="99"/>
      <c r="F24" s="100"/>
      <c r="G24" s="68">
        <f>G25+G26+G27+G28+G29+G30</f>
        <v>180570.73999999993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1" t="s">
        <v>38</v>
      </c>
      <c r="E25" s="102"/>
      <c r="F25" s="103"/>
      <c r="G25" s="85">
        <f>'[1]Report'!$Z$63+'[1]Report'!$Z$64+'[1]Report'!$Z$77+'[1]Report'!$Z$86+'[1]Report'!$Z$87+'[1]Report'!$Z$88+'[1]Report'!$Z$89+'[1]Report'!$Z$90+'[1]Report'!$Z$91+'[1]Report'!$Z$92+'[1]Report'!$Z$93+'[1]Report'!$Z$97+'[1]Report'!$Z$101+'[1]Report'!$Z$102</f>
        <v>162966.71999999994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9" t="s">
        <v>41</v>
      </c>
      <c r="E26" s="90"/>
      <c r="F26" s="9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9" t="s">
        <v>44</v>
      </c>
      <c r="E27" s="90"/>
      <c r="F27" s="91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9" t="s">
        <v>47</v>
      </c>
      <c r="E28" s="90"/>
      <c r="F28" s="91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9" t="s">
        <v>124</v>
      </c>
      <c r="E29" s="90"/>
      <c r="F29" s="91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89" t="s">
        <v>166</v>
      </c>
      <c r="E30" s="90"/>
      <c r="F30" s="91"/>
      <c r="G30" s="86">
        <v>17604.02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9" t="s">
        <v>51</v>
      </c>
      <c r="E31" s="90"/>
      <c r="F31" s="91"/>
      <c r="G31" s="69">
        <f>G24+G10</f>
        <v>201570.30999999994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9" t="s">
        <v>53</v>
      </c>
      <c r="E32" s="90"/>
      <c r="F32" s="91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9" t="s">
        <v>55</v>
      </c>
      <c r="E33" s="90"/>
      <c r="F33" s="91"/>
      <c r="G33" s="76">
        <f>G19</f>
        <v>44731.259999999995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9" t="s">
        <v>57</v>
      </c>
      <c r="E34" s="90"/>
      <c r="F34" s="91"/>
      <c r="G34" s="49">
        <f>G11+G12-G24</f>
        <v>112618.78000000009</v>
      </c>
      <c r="H34" s="49"/>
    </row>
    <row r="35" spans="1:8" ht="38.25" customHeight="1" thickBot="1">
      <c r="A35" s="94" t="s">
        <v>58</v>
      </c>
      <c r="B35" s="95"/>
      <c r="C35" s="95"/>
      <c r="D35" s="95"/>
      <c r="E35" s="95"/>
      <c r="F35" s="96"/>
      <c r="G35" s="95"/>
      <c r="H35" s="97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290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1.68</v>
      </c>
      <c r="F38" s="83" t="s">
        <v>136</v>
      </c>
      <c r="G38" s="60">
        <v>3810334293</v>
      </c>
      <c r="H38" s="61">
        <f>G13</f>
        <v>19808.219999999998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46173.48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35074.96999999997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8535.000000000002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56006.780000000006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6"/>
      <c r="G43" s="91"/>
      <c r="H43" s="61">
        <f>SUM(H37:H42)</f>
        <v>165888.44999999998</v>
      </c>
    </row>
    <row r="44" spans="1:8" ht="19.5" customHeight="1" thickBot="1">
      <c r="A44" s="94" t="s">
        <v>64</v>
      </c>
      <c r="B44" s="95"/>
      <c r="C44" s="95"/>
      <c r="D44" s="95"/>
      <c r="E44" s="95"/>
      <c r="F44" s="95"/>
      <c r="G44" s="95"/>
      <c r="H44" s="110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2" t="s">
        <v>141</v>
      </c>
      <c r="E45" s="93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2" t="s">
        <v>69</v>
      </c>
      <c r="E46" s="93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2" t="s">
        <v>71</v>
      </c>
      <c r="E47" s="93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2" t="s">
        <v>73</v>
      </c>
      <c r="E48" s="93"/>
      <c r="F48" s="56">
        <v>0</v>
      </c>
      <c r="G48" s="51"/>
      <c r="H48" s="49"/>
    </row>
    <row r="49" spans="1:8" ht="18.75" customHeight="1" thickBot="1">
      <c r="A49" s="147" t="s">
        <v>74</v>
      </c>
      <c r="B49" s="148"/>
      <c r="C49" s="148"/>
      <c r="D49" s="148"/>
      <c r="E49" s="148"/>
      <c r="F49" s="148"/>
      <c r="G49" s="148"/>
      <c r="H49" s="149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2" t="s">
        <v>15</v>
      </c>
      <c r="E50" s="93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2" t="s">
        <v>18</v>
      </c>
      <c r="E51" s="93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2" t="s">
        <v>20</v>
      </c>
      <c r="E52" s="93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2" t="s">
        <v>53</v>
      </c>
      <c r="E53" s="93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2" t="s">
        <v>55</v>
      </c>
      <c r="E54" s="93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7" t="s">
        <v>57</v>
      </c>
      <c r="E55" s="128"/>
      <c r="F55" s="57">
        <f>D62+E62+F62+G62+H62</f>
        <v>194961.56999999983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/>
      <c r="E59" s="79"/>
      <c r="F59" s="79"/>
      <c r="G59" s="80"/>
      <c r="H59" s="81"/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'[1]Report'!$X$74</f>
        <v>597696.4799999999</v>
      </c>
      <c r="E60" s="66">
        <f>'[1]Report'!$X$67+'[1]Report'!$X$68+'[1]Report'!$X$69+'[1]Report'!$X$71+'[1]Report'!$X$72+'[1]Report'!$X$73</f>
        <v>149079.5</v>
      </c>
      <c r="F60" s="66">
        <f>'[1]Report'!$X$58+'[1]Report'!$X$61</f>
        <v>34701.92000000002</v>
      </c>
      <c r="G60" s="75">
        <f>'[1]Report'!$X$84+'[1]Report'!$X$94</f>
        <v>71038.04999999999</v>
      </c>
      <c r="H60" s="71">
        <f>'[1]Report'!$X$63+'[1]Report'!$X$81</f>
        <v>9007.940000000002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'[1]Report'!$Z$74+'[1]Report'!$Z$82+'[1]Report'!$Z$83+'[1]Report'!$Z$105+'[1]Report'!$Z$108</f>
        <v>474026.7200000001</v>
      </c>
      <c r="E61" s="66">
        <f>'[1]Report'!$Z$67+'[1]Report'!$Z$68+'[1]Report'!$Z$69+'[1]Report'!$Z$71+'[1]Report'!$Z$72+'[1]Report'!$Z$73+'[1]Report'!$Z$79+'[1]Report'!$Z$80+'[1]Report'!$Z$103+'[1]Report'!$Z$104+'[1]Report'!$Z$106+'[1]Report'!$Z$107</f>
        <v>94043.65999999999</v>
      </c>
      <c r="F61" s="66">
        <f>'[1]Report'!$Z$54+'[1]Report'!$Z$57+'[1]Report'!$Z$58+'[1]Report'!$Z$61+'[1]Report'!$Z$99</f>
        <v>23856.46</v>
      </c>
      <c r="G61" s="72">
        <f>'[1]Report'!$Z$55+'[1]Report'!$Z$56+'[1]Report'!$Z$59+'[1]Report'!$Z$60+'[1]Report'!$Z$84+'[1]Report'!$Z$85+'[1]Report'!$Z$94+'[1]Report'!$Z$95+'[1]Report'!$Z$96</f>
        <v>44846.590000000004</v>
      </c>
      <c r="H61" s="72">
        <f>'[1]Report'!$Z$63+'[1]Report'!$Z$77+'[1]Report'!$Z$81+'[1]Report'!$Z$100+'[1]Report'!$Z$101</f>
        <v>29788.889999999996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123669.75999999978</v>
      </c>
      <c r="E62" s="79">
        <f>E60-E61</f>
        <v>55035.84000000001</v>
      </c>
      <c r="F62" s="79">
        <f>F60-F61</f>
        <v>10845.460000000021</v>
      </c>
      <c r="G62" s="81">
        <f>G60-G61</f>
        <v>26191.459999999985</v>
      </c>
      <c r="H62" s="81">
        <f>H60-H61</f>
        <v>-20780.949999999993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D60+'[1]Report'!$U$74</f>
        <v>597680.3499999999</v>
      </c>
      <c r="E63" s="73">
        <f>E60+'[1]Report'!$U$107+'[1]Report'!$U$106+'[1]Report'!$U$104+'[1]Report'!$U$103+'[1]Report'!$U$73+'[1]Report'!$U$72+'[1]Report'!$U$71+'[1]Report'!$U$69+'[1]Report'!$U$68+'[1]Report'!$U$67+'[1]Report'!$U$65</f>
        <v>126574.78999999998</v>
      </c>
      <c r="F63" s="73">
        <f>F60+'[1]Report'!$U$54+'[1]Report'!$U$57+'[1]Report'!$U$58+'[1]Report'!$U$61</f>
        <v>31820.81000000002</v>
      </c>
      <c r="G63" s="74">
        <f>G60+'[1]Report'!$U$55+'[1]Report'!$U$56+'[1]Report'!$U$75+'[1]Report'!$U$76+'[1]Report'!$U$84+'[1]Report'!$U$94</f>
        <v>64490.67</v>
      </c>
      <c r="H63" s="74">
        <f>H60+'[1]Report'!$U$100+'[1]Report'!$U$81</f>
        <v>-15406.660000000005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-16.130000000004657</v>
      </c>
      <c r="E64" s="44">
        <f>E63-E60</f>
        <v>-22504.71000000002</v>
      </c>
      <c r="F64" s="44">
        <f>F63-F60</f>
        <v>-2881.1100000000006</v>
      </c>
      <c r="G64" s="44">
        <f>G63-G60</f>
        <v>-6547.37999999999</v>
      </c>
      <c r="H64" s="44">
        <f>H63-H60</f>
        <v>-24414.600000000006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3" t="s">
        <v>145</v>
      </c>
      <c r="E65" s="134"/>
      <c r="F65" s="134"/>
      <c r="G65" s="134"/>
      <c r="H65" s="135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04" t="s">
        <v>145</v>
      </c>
      <c r="E66" s="105"/>
      <c r="F66" s="105"/>
      <c r="G66" s="105"/>
      <c r="H66" s="106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4" t="s">
        <v>101</v>
      </c>
      <c r="B68" s="95"/>
      <c r="C68" s="95"/>
      <c r="D68" s="95"/>
      <c r="E68" s="95"/>
      <c r="F68" s="95"/>
      <c r="G68" s="95"/>
      <c r="H68" s="110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9" t="s">
        <v>180</v>
      </c>
      <c r="F69" s="90"/>
      <c r="G69" s="91"/>
      <c r="H69" s="26">
        <v>1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9"/>
      <c r="F70" s="90"/>
      <c r="G70" s="91"/>
      <c r="H70" s="26">
        <v>1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9"/>
      <c r="F71" s="90"/>
      <c r="G71" s="91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04"/>
      <c r="F72" s="105"/>
      <c r="G72" s="106"/>
      <c r="H72" s="26">
        <f>D64+E64+F64+G64+H64</f>
        <v>-56363.93000000002</v>
      </c>
    </row>
    <row r="73" spans="1:8" ht="25.5" customHeight="1" thickBot="1">
      <c r="A73" s="94" t="s">
        <v>107</v>
      </c>
      <c r="B73" s="95"/>
      <c r="C73" s="95"/>
      <c r="D73" s="95"/>
      <c r="E73" s="95"/>
      <c r="F73" s="95"/>
      <c r="G73" s="95"/>
      <c r="H73" s="110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9">
        <v>15</v>
      </c>
      <c r="F74" s="90"/>
      <c r="G74" s="91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11">
        <v>3</v>
      </c>
      <c r="F75" s="112"/>
      <c r="G75" s="113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30" t="s">
        <v>167</v>
      </c>
      <c r="F76" s="131"/>
      <c r="G76" s="131"/>
      <c r="H76" s="132"/>
    </row>
    <row r="77" ht="12.75">
      <c r="A77" s="1"/>
    </row>
    <row r="78" ht="12.75">
      <c r="A78" s="1"/>
    </row>
    <row r="79" spans="1:8" ht="38.25" customHeight="1">
      <c r="A79" s="129" t="s">
        <v>172</v>
      </c>
      <c r="B79" s="129"/>
      <c r="C79" s="129"/>
      <c r="D79" s="129"/>
      <c r="E79" s="129"/>
      <c r="F79" s="129"/>
      <c r="G79" s="129"/>
      <c r="H79" s="129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4" t="s">
        <v>115</v>
      </c>
      <c r="D82" s="125"/>
      <c r="E82" s="126"/>
    </row>
    <row r="83" spans="1:5" ht="18.75" customHeight="1" thickBot="1">
      <c r="A83" s="29">
        <v>2</v>
      </c>
      <c r="B83" s="4" t="s">
        <v>116</v>
      </c>
      <c r="C83" s="124" t="s">
        <v>117</v>
      </c>
      <c r="D83" s="125"/>
      <c r="E83" s="126"/>
    </row>
    <row r="84" spans="1:5" ht="16.5" customHeight="1" thickBot="1">
      <c r="A84" s="29">
        <v>3</v>
      </c>
      <c r="B84" s="4" t="s">
        <v>118</v>
      </c>
      <c r="C84" s="124" t="s">
        <v>119</v>
      </c>
      <c r="D84" s="125"/>
      <c r="E84" s="126"/>
    </row>
    <row r="85" spans="1:5" ht="13.5" thickBot="1">
      <c r="A85" s="29">
        <v>4</v>
      </c>
      <c r="B85" s="4" t="s">
        <v>16</v>
      </c>
      <c r="C85" s="124" t="s">
        <v>120</v>
      </c>
      <c r="D85" s="125"/>
      <c r="E85" s="126"/>
    </row>
    <row r="86" spans="1:5" ht="24" customHeight="1" thickBot="1">
      <c r="A86" s="29">
        <v>5</v>
      </c>
      <c r="B86" s="4" t="s">
        <v>86</v>
      </c>
      <c r="C86" s="124" t="s">
        <v>121</v>
      </c>
      <c r="D86" s="125"/>
      <c r="E86" s="126"/>
    </row>
    <row r="87" spans="1:5" ht="21" customHeight="1" thickBot="1">
      <c r="A87" s="30">
        <v>6</v>
      </c>
      <c r="B87" s="31" t="s">
        <v>122</v>
      </c>
      <c r="C87" s="124" t="s">
        <v>123</v>
      </c>
      <c r="D87" s="125"/>
      <c r="E87" s="126"/>
    </row>
    <row r="89" ht="12.75">
      <c r="B89" t="s">
        <v>173</v>
      </c>
    </row>
    <row r="90" spans="2:4" ht="12.75">
      <c r="B90" s="87" t="s">
        <v>174</v>
      </c>
      <c r="C90" s="87" t="s">
        <v>175</v>
      </c>
      <c r="D90" s="87" t="s">
        <v>176</v>
      </c>
    </row>
    <row r="91" spans="2:4" ht="12.75">
      <c r="B91" s="87" t="s">
        <v>177</v>
      </c>
      <c r="C91" s="88">
        <f>'[1]Report'!$X$98</f>
        <v>2028.3200000000002</v>
      </c>
      <c r="D91" s="88">
        <f>'[1]Report'!$Z$98</f>
        <v>758.21</v>
      </c>
    </row>
    <row r="92" spans="2:4" ht="12.75">
      <c r="B92" s="87" t="s">
        <v>178</v>
      </c>
      <c r="C92" s="88">
        <f>'[1]Report'!$X$78</f>
        <v>2124.4799999999996</v>
      </c>
      <c r="D92" s="88">
        <f>'[1]Report'!$Z$78</f>
        <v>687.18</v>
      </c>
    </row>
  </sheetData>
  <sheetProtection/>
  <mergeCells count="65">
    <mergeCell ref="F43:G43"/>
    <mergeCell ref="A49:H49"/>
    <mergeCell ref="D53:E53"/>
    <mergeCell ref="D45:E45"/>
    <mergeCell ref="D46:E46"/>
    <mergeCell ref="A1:H1"/>
    <mergeCell ref="D4:F4"/>
    <mergeCell ref="D5:F5"/>
    <mergeCell ref="D6:F6"/>
    <mergeCell ref="D34:F34"/>
    <mergeCell ref="A44:H44"/>
    <mergeCell ref="D29:F29"/>
    <mergeCell ref="D31:F31"/>
    <mergeCell ref="D30:F30"/>
    <mergeCell ref="D32:F32"/>
    <mergeCell ref="D25:F25"/>
    <mergeCell ref="D26:F2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A73:H73"/>
    <mergeCell ref="E69:G69"/>
    <mergeCell ref="E75:G75"/>
    <mergeCell ref="D3:F3"/>
    <mergeCell ref="D8:F8"/>
    <mergeCell ref="A7:H7"/>
    <mergeCell ref="D22:F22"/>
    <mergeCell ref="D23:F23"/>
    <mergeCell ref="D24:F24"/>
    <mergeCell ref="D17:F17"/>
    <mergeCell ref="D10:F10"/>
    <mergeCell ref="D11:F11"/>
    <mergeCell ref="D12:F12"/>
    <mergeCell ref="D9:F9"/>
    <mergeCell ref="E72:G72"/>
    <mergeCell ref="E74:G74"/>
    <mergeCell ref="D13:F13"/>
    <mergeCell ref="D14:F14"/>
    <mergeCell ref="D20:F20"/>
    <mergeCell ref="D21:F21"/>
    <mergeCell ref="E71:G71"/>
    <mergeCell ref="D27:F27"/>
    <mergeCell ref="D33:F33"/>
    <mergeCell ref="D48:E48"/>
    <mergeCell ref="A35:H35"/>
    <mergeCell ref="D15:F15"/>
    <mergeCell ref="D16:F16"/>
    <mergeCell ref="D28:F28"/>
    <mergeCell ref="D18:F18"/>
    <mergeCell ref="D19:F1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2017-03-21T03:24:25Z</dcterms:modified>
  <cp:category/>
  <cp:version/>
  <cp:contentType/>
  <cp:contentStatus/>
</cp:coreProperties>
</file>