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2.8." sheetId="3" r:id="rId3"/>
  </sheets>
  <externalReferences>
    <externalReference r:id="rId6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'2.8.'!$A$1:$I$91</definedName>
  </definedNames>
  <calcPr fullCalcOnLoad="1"/>
</workbook>
</file>

<file path=xl/sharedStrings.xml><?xml version="1.0" encoding="utf-8"?>
<sst xmlns="http://schemas.openxmlformats.org/spreadsheetml/2006/main" count="282" uniqueCount="178">
  <si>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</si>
  <si>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</si>
  <si>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</si>
  <si>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</si>
  <si>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</si>
  <si>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</si>
  <si>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</si>
  <si>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</si>
  <si>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</si>
  <si>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</si>
  <si>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</si>
  <si>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</si>
  <si>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</si>
  <si>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</si>
  <si>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</si>
  <si>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</si>
  <si>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</si>
  <si>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</si>
  <si>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</si>
  <si>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</si>
  <si>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</si>
  <si>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</si>
  <si>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</si>
  <si>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</si>
  <si>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</si>
  <si>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</si>
  <si>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</si>
  <si>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</si>
  <si>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</si>
  <si>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</si>
  <si>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</si>
  <si>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</si>
  <si>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</si>
  <si>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</si>
  <si>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</si>
  <si>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</si>
  <si>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</si>
  <si>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</si>
  <si>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</si>
  <si>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</si>
  <si>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</si>
  <si>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</si>
  <si>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</si>
  <si>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</si>
  <si>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</si>
  <si>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</si>
  <si>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</si>
  <si>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</si>
  <si>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</si>
  <si>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</si>
  <si>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</si>
  <si>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</si>
  <si>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</si>
  <si>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</si>
  <si>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</si>
  <si>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</si>
  <si>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</si>
  <si>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</si>
  <si>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</si>
  <si>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</si>
  <si>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</si>
  <si>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</si>
  <si>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</si>
  <si>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</si>
  <si>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</si>
  <si>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</si>
  <si>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</si>
  <si>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</si>
  <si>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</si>
  <si>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</si>
  <si>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</si>
  <si>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</si>
  <si>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</si>
  <si>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</si>
  <si>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</si>
  <si>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</si>
  <si>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</si>
  <si>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</si>
  <si>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</si>
  <si>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</si>
  <si>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</si>
  <si>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</si>
  <si>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</si>
  <si>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</si>
  <si>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</si>
  <si>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</si>
  <si>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</si>
  <si>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</si>
  <si>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</si>
  <si>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</si>
  <si>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</si>
  <si>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</si>
  <si>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</si>
  <si>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</si>
  <si>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</si>
  <si>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</si>
  <si>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</si>
  <si>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</si>
  <si>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</si>
  <si>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</si>
  <si>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</si>
  <si>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</si>
  <si>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</si>
  <si>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</si>
  <si>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</si>
  <si>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</si>
  <si>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</si>
  <si>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</si>
  <si>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</si>
  <si>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</si>
  <si>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</si>
  <si>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</si>
  <si>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</si>
  <si>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</si>
  <si>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</si>
  <si>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</si>
  <si>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</si>
  <si>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</si>
  <si>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</si>
  <si>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</si>
  <si>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</si>
  <si>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</si>
  <si>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</si>
  <si>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</si>
  <si>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</si>
  <si>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</si>
  <si>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</si>
  <si>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</si>
  <si>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</si>
  <si>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</si>
  <si>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</si>
  <si>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</si>
  <si>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</si>
  <si>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</si>
  <si>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</si>
  <si>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</si>
  <si>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</si>
  <si>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</si>
  <si>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</si>
  <si>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</si>
  <si>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</si>
  <si>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</si>
  <si>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</si>
  <si>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</si>
  <si>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</si>
  <si>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</si>
  <si>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</si>
  <si>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</si>
  <si>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</si>
  <si>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</si>
  <si>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</si>
  <si>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</si>
  <si>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</si>
  <si>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</si>
  <si>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</si>
  <si>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</si>
  <si>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</si>
  <si>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</si>
  <si>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</si>
  <si>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</si>
  <si>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</si>
  <si>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</si>
  <si>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</si>
  <si>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</si>
  <si>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</si>
  <si>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</si>
  <si>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</si>
  <si>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</si>
  <si>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</si>
  <si>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</si>
  <si>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</si>
  <si>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</si>
  <si>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</si>
  <si>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пер. Пионерский, д. 1                                                                                                                                                                                за 2015  год</t>
  </si>
  <si>
    <t>начислено юр. лицам</t>
  </si>
  <si>
    <t>оплачено юрлицами</t>
  </si>
  <si>
    <t>задолженность юрлиц на начало периода</t>
  </si>
  <si>
    <t>задолженность юрлиц на конец периода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</si>
</sst>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  <numFmt numFmtId="194" formatCode="0.0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33" borderId="24" xfId="0" applyFont="1" applyFill="1" applyBorder="1" applyAlignment="1">
      <alignment wrapText="1"/>
    </xf>
    <xf numFmtId="2" fontId="4" fillId="33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wrapText="1"/>
    </xf>
    <xf numFmtId="0" fontId="0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6" fillId="34" borderId="10" xfId="0" applyFont="1" applyFill="1" applyBorder="1" applyAlignment="1">
      <alignment horizontal="center" vertical="top" wrapText="1"/>
    </xf>
    <xf numFmtId="2" fontId="3" fillId="34" borderId="17" xfId="0" applyNumberFormat="1" applyFont="1" applyFill="1" applyBorder="1" applyAlignment="1">
      <alignment/>
    </xf>
    <xf numFmtId="0" fontId="4" fillId="34" borderId="24" xfId="0" applyFont="1" applyFill="1" applyBorder="1" applyAlignment="1">
      <alignment wrapText="1"/>
    </xf>
    <xf numFmtId="0" fontId="4" fillId="34" borderId="10" xfId="0" applyFont="1" applyFill="1" applyBorder="1" applyAlignment="1">
      <alignment wrapText="1"/>
    </xf>
    <xf numFmtId="194" fontId="4" fillId="34" borderId="10" xfId="0" applyNumberFormat="1" applyFont="1" applyFill="1" applyBorder="1" applyAlignment="1">
      <alignment wrapText="1"/>
    </xf>
    <xf numFmtId="194" fontId="0" fillId="34" borderId="11" xfId="0" applyNumberFormat="1" applyFont="1" applyFill="1" applyBorder="1" applyAlignment="1">
      <alignment vertical="top" wrapText="1"/>
    </xf>
    <xf numFmtId="0" fontId="0" fillId="34" borderId="11" xfId="0" applyFont="1" applyFill="1" applyBorder="1" applyAlignment="1">
      <alignment vertical="top" wrapText="1"/>
    </xf>
    <xf numFmtId="0" fontId="4" fillId="34" borderId="27" xfId="0" applyFont="1" applyFill="1" applyBorder="1" applyAlignment="1">
      <alignment wrapText="1"/>
    </xf>
    <xf numFmtId="0" fontId="4" fillId="34" borderId="18" xfId="0" applyFont="1" applyFill="1" applyBorder="1" applyAlignment="1">
      <alignment/>
    </xf>
    <xf numFmtId="0" fontId="4" fillId="34" borderId="11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4" fillId="34" borderId="31" xfId="0" applyFont="1" applyFill="1" applyBorder="1" applyAlignment="1">
      <alignment wrapText="1"/>
    </xf>
    <xf numFmtId="4" fontId="4" fillId="33" borderId="18" xfId="0" applyNumberFormat="1" applyFont="1" applyFill="1" applyBorder="1" applyAlignment="1">
      <alignment horizontal="right" vertical="top" wrapText="1"/>
    </xf>
    <xf numFmtId="0" fontId="0" fillId="0" borderId="31" xfId="0" applyFont="1" applyFill="1" applyBorder="1" applyAlignment="1">
      <alignment vertical="top" wrapText="1"/>
    </xf>
    <xf numFmtId="4" fontId="4" fillId="35" borderId="18" xfId="0" applyNumberFormat="1" applyFont="1" applyFill="1" applyBorder="1" applyAlignment="1">
      <alignment horizontal="right" vertical="top" wrapText="1"/>
    </xf>
    <xf numFmtId="4" fontId="4" fillId="35" borderId="32" xfId="0" applyNumberFormat="1" applyFont="1" applyFill="1" applyBorder="1" applyAlignment="1">
      <alignment horizontal="right" vertical="top" wrapText="1"/>
    </xf>
    <xf numFmtId="4" fontId="4" fillId="34" borderId="10" xfId="0" applyNumberFormat="1" applyFont="1" applyFill="1" applyBorder="1" applyAlignment="1">
      <alignment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38" xfId="0" applyFont="1" applyFill="1" applyBorder="1" applyAlignment="1">
      <alignment horizontal="center" vertical="top" wrapText="1"/>
    </xf>
    <xf numFmtId="0" fontId="0" fillId="0" borderId="40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govor-1\temp\User\Desktop\&#1056;&#1072;&#1089;&#1082;&#1088;&#1099;&#1090;&#1080;&#1077;%20&#1080;&#1085;&#1092;&#1086;&#1088;&#1084;&#1072;&#1094;&#1080;&#1080;%20&#1079;&#1072;%202015%20&#1075;\62%20&#1079;&#1072;%202015%20&#1075;.%20&#1044;&#1083;&#1103;%20&#1053;&#1072;&#1090;&#1072;&#1096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379">
          <cell r="E379">
            <v>8325.12</v>
          </cell>
          <cell r="F379">
            <v>6937.6</v>
          </cell>
          <cell r="G379">
            <v>3732.3</v>
          </cell>
        </row>
        <row r="381">
          <cell r="C381">
            <v>-1361.7</v>
          </cell>
          <cell r="E381">
            <v>808.86</v>
          </cell>
          <cell r="F381">
            <v>669.38</v>
          </cell>
          <cell r="G381">
            <v>-1222.22</v>
          </cell>
        </row>
        <row r="382">
          <cell r="E382">
            <v>80.46</v>
          </cell>
          <cell r="F382">
            <v>66.44</v>
          </cell>
          <cell r="G382">
            <v>14.02</v>
          </cell>
        </row>
        <row r="384">
          <cell r="E384">
            <v>3532.44</v>
          </cell>
          <cell r="F384">
            <v>2943.7</v>
          </cell>
          <cell r="G384">
            <v>588.74</v>
          </cell>
        </row>
        <row r="385">
          <cell r="C385">
            <v>2708.72</v>
          </cell>
          <cell r="E385">
            <v>3184.08</v>
          </cell>
          <cell r="F385">
            <v>2653.4</v>
          </cell>
          <cell r="G385">
            <v>3239.4</v>
          </cell>
        </row>
        <row r="388">
          <cell r="C388">
            <v>-1140.62</v>
          </cell>
          <cell r="G388">
            <v>-1140.62</v>
          </cell>
        </row>
        <row r="389">
          <cell r="E389">
            <v>3624.94</v>
          </cell>
          <cell r="F389">
            <v>2791.62</v>
          </cell>
          <cell r="G389">
            <v>833.32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1"/>
  <sheetViews>
    <sheetView tabSelected="1" view="pageBreakPreview" zoomScaleSheetLayoutView="100" zoomScalePageLayoutView="0" workbookViewId="0" topLeftCell="A61">
      <selection activeCell="H63" sqref="H63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40" t="s">
        <v>173</v>
      </c>
      <c r="B1" s="140"/>
      <c r="C1" s="140"/>
      <c r="D1" s="140"/>
      <c r="E1" s="140"/>
      <c r="F1" s="140"/>
      <c r="G1" s="140"/>
      <c r="H1" s="140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14"/>
      <c r="E3" s="109"/>
      <c r="F3" s="115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42"/>
      <c r="E4" s="143"/>
      <c r="F4" s="144"/>
      <c r="G4" s="10">
        <v>42460</v>
      </c>
      <c r="H4" s="5"/>
    </row>
    <row r="5" spans="1:8" ht="26.25" thickBot="1">
      <c r="A5" s="4" t="s">
        <v>9</v>
      </c>
      <c r="B5" s="4" t="s">
        <v>10</v>
      </c>
      <c r="C5" s="3"/>
      <c r="D5" s="145"/>
      <c r="E5" s="146"/>
      <c r="F5" s="147"/>
      <c r="G5" s="35">
        <v>42005</v>
      </c>
      <c r="H5" s="35"/>
    </row>
    <row r="6" spans="1:8" ht="26.25" thickBot="1">
      <c r="A6" s="4" t="s">
        <v>11</v>
      </c>
      <c r="B6" s="4" t="s">
        <v>12</v>
      </c>
      <c r="C6" s="3"/>
      <c r="D6" s="148"/>
      <c r="E6" s="149"/>
      <c r="F6" s="150"/>
      <c r="G6" s="36">
        <v>42369</v>
      </c>
      <c r="H6" s="5"/>
    </row>
    <row r="7" spans="1:8" ht="38.25" customHeight="1" thickBot="1">
      <c r="A7" s="136" t="s">
        <v>13</v>
      </c>
      <c r="B7" s="137"/>
      <c r="C7" s="137"/>
      <c r="D7" s="138"/>
      <c r="E7" s="138"/>
      <c r="F7" s="138"/>
      <c r="G7" s="137"/>
      <c r="H7" s="139"/>
    </row>
    <row r="8" spans="1:8" ht="33" customHeight="1" thickBot="1">
      <c r="A8" s="40" t="s">
        <v>0</v>
      </c>
      <c r="B8" s="39" t="s">
        <v>1</v>
      </c>
      <c r="C8" s="41" t="s">
        <v>2</v>
      </c>
      <c r="D8" s="116" t="s">
        <v>3</v>
      </c>
      <c r="E8" s="117"/>
      <c r="F8" s="118"/>
      <c r="G8" s="37" t="s">
        <v>155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08" t="s">
        <v>15</v>
      </c>
      <c r="E9" s="109"/>
      <c r="F9" s="110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08" t="s">
        <v>18</v>
      </c>
      <c r="E10" s="109"/>
      <c r="F10" s="110"/>
      <c r="G10" s="77">
        <v>28127.95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08" t="s">
        <v>20</v>
      </c>
      <c r="E11" s="109"/>
      <c r="F11" s="110"/>
      <c r="G11" s="78">
        <f>6050.85+14423.4+7299.83+8643.03+2541.48+7087.45</f>
        <v>46046.04</v>
      </c>
      <c r="H11" s="49"/>
    </row>
    <row r="12" spans="1:8" ht="51.75" customHeight="1" thickBot="1">
      <c r="A12" s="4" t="s">
        <v>21</v>
      </c>
      <c r="B12" s="68" t="s">
        <v>22</v>
      </c>
      <c r="C12" s="3" t="s">
        <v>16</v>
      </c>
      <c r="D12" s="111" t="s">
        <v>23</v>
      </c>
      <c r="E12" s="112"/>
      <c r="F12" s="113"/>
      <c r="G12" s="63">
        <f>G13+G14+G20+G21+G22+G23</f>
        <v>320970.99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96" t="s">
        <v>26</v>
      </c>
      <c r="E13" s="97"/>
      <c r="F13" s="98"/>
      <c r="G13" s="79">
        <f>7110.36+35551.8</f>
        <v>42662.16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96" t="s">
        <v>29</v>
      </c>
      <c r="E14" s="97"/>
      <c r="F14" s="98"/>
      <c r="G14" s="92">
        <f>42069.8+8413.96+'[1]TDSheet'!$E$384</f>
        <v>54016.200000000004</v>
      </c>
      <c r="H14" s="5"/>
    </row>
    <row r="15" spans="1:8" ht="26.25" customHeight="1" thickBot="1">
      <c r="A15" s="4"/>
      <c r="B15" s="6"/>
      <c r="C15" s="3" t="s">
        <v>16</v>
      </c>
      <c r="D15" s="96" t="s">
        <v>157</v>
      </c>
      <c r="E15" s="97"/>
      <c r="F15" s="98"/>
      <c r="G15" s="80">
        <f>2201.64+5993.69+12846.31+6500.14+18768.27+'[1]TDSheet'!$F$384</f>
        <v>49253.75</v>
      </c>
      <c r="H15" s="5"/>
    </row>
    <row r="16" spans="1:8" ht="13.5" customHeight="1" thickBot="1">
      <c r="A16" s="4"/>
      <c r="B16" s="6"/>
      <c r="C16" s="3" t="s">
        <v>16</v>
      </c>
      <c r="D16" s="96" t="s">
        <v>158</v>
      </c>
      <c r="E16" s="97"/>
      <c r="F16" s="98"/>
      <c r="G16" s="81">
        <f>7087.45+G14-G15</f>
        <v>11849.900000000001</v>
      </c>
      <c r="H16" s="49"/>
    </row>
    <row r="17" spans="1:8" ht="13.5" customHeight="1" thickBot="1">
      <c r="A17" s="4"/>
      <c r="B17" s="6"/>
      <c r="C17" s="3" t="s">
        <v>16</v>
      </c>
      <c r="D17" s="96" t="s">
        <v>159</v>
      </c>
      <c r="E17" s="97"/>
      <c r="F17" s="98"/>
      <c r="G17" s="79">
        <v>23310.87</v>
      </c>
      <c r="H17" s="5"/>
    </row>
    <row r="18" spans="1:8" ht="24.75" customHeight="1" thickBot="1">
      <c r="A18" s="4"/>
      <c r="B18" s="6"/>
      <c r="C18" s="3" t="s">
        <v>16</v>
      </c>
      <c r="D18" s="96" t="s">
        <v>18</v>
      </c>
      <c r="E18" s="97"/>
      <c r="F18" s="98"/>
      <c r="G18" s="14">
        <f>G10</f>
        <v>28127.95</v>
      </c>
      <c r="H18" s="5"/>
    </row>
    <row r="19" spans="1:8" ht="27" customHeight="1" thickBot="1">
      <c r="A19" s="4"/>
      <c r="B19" s="6"/>
      <c r="C19" s="3" t="s">
        <v>16</v>
      </c>
      <c r="D19" s="96" t="s">
        <v>55</v>
      </c>
      <c r="E19" s="97"/>
      <c r="F19" s="98"/>
      <c r="G19" s="67">
        <f>G18+G15-G17</f>
        <v>54070.83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05" t="s">
        <v>32</v>
      </c>
      <c r="E20" s="106"/>
      <c r="F20" s="107"/>
      <c r="G20" s="79">
        <f>7979.42+42346.21</f>
        <v>50325.63</v>
      </c>
      <c r="H20" s="75"/>
    </row>
    <row r="21" spans="1:8" ht="26.25" customHeight="1" thickBot="1">
      <c r="A21" s="4" t="s">
        <v>33</v>
      </c>
      <c r="B21" s="32" t="s">
        <v>149</v>
      </c>
      <c r="C21" s="3" t="s">
        <v>16</v>
      </c>
      <c r="D21" s="108" t="s">
        <v>152</v>
      </c>
      <c r="E21" s="109"/>
      <c r="F21" s="110"/>
      <c r="G21" s="78">
        <f>9164.48+45822.4</f>
        <v>54986.880000000005</v>
      </c>
      <c r="H21" s="5"/>
    </row>
    <row r="22" spans="1:8" ht="26.25" customHeight="1" thickBot="1">
      <c r="A22" s="4" t="s">
        <v>36</v>
      </c>
      <c r="B22" s="32" t="s">
        <v>151</v>
      </c>
      <c r="C22" s="3" t="s">
        <v>16</v>
      </c>
      <c r="D22" s="108" t="s">
        <v>153</v>
      </c>
      <c r="E22" s="109"/>
      <c r="F22" s="110"/>
      <c r="G22" s="78">
        <f>2725.62+13628.1</f>
        <v>16353.720000000001</v>
      </c>
      <c r="H22" s="5"/>
    </row>
    <row r="23" spans="1:8" ht="35.25" customHeight="1" thickBot="1">
      <c r="A23" s="4" t="s">
        <v>39</v>
      </c>
      <c r="B23" s="33" t="s">
        <v>150</v>
      </c>
      <c r="C23" s="3" t="s">
        <v>16</v>
      </c>
      <c r="D23" s="124" t="s">
        <v>154</v>
      </c>
      <c r="E23" s="125"/>
      <c r="F23" s="126"/>
      <c r="G23" s="78">
        <f>17104.4+85522</f>
        <v>102626.4</v>
      </c>
      <c r="H23" s="5"/>
    </row>
    <row r="24" spans="1:8" ht="26.25" customHeight="1" thickBot="1">
      <c r="A24" s="4" t="s">
        <v>42</v>
      </c>
      <c r="B24" s="68" t="s">
        <v>34</v>
      </c>
      <c r="C24" s="3" t="s">
        <v>16</v>
      </c>
      <c r="D24" s="108" t="s">
        <v>35</v>
      </c>
      <c r="E24" s="109"/>
      <c r="F24" s="110"/>
      <c r="G24" s="64">
        <f>G25+G26+G27+G28+G29+G34</f>
        <v>310270.13999999996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11" t="s">
        <v>38</v>
      </c>
      <c r="E25" s="112"/>
      <c r="F25" s="113"/>
      <c r="G25" s="82">
        <f>5081.9+12184.1+5701.72+6549.51+1948.15+5993.69+8470.84+18878.65+18768.27+15787.37+53076.53+17914.58</f>
        <v>170355.31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96" t="s">
        <v>41</v>
      </c>
      <c r="E26" s="97"/>
      <c r="F26" s="98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96" t="s">
        <v>44</v>
      </c>
      <c r="E27" s="97"/>
      <c r="F27" s="98"/>
      <c r="G27" s="82">
        <f>1860.55+4475.64+2087.97+2398.05+713.21+2201.64+4159.95+12846.31+13911.64+10828.8+26099.17+12190.35</f>
        <v>93773.28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96" t="s">
        <v>47</v>
      </c>
      <c r="E28" s="97"/>
      <c r="F28" s="98"/>
      <c r="G28" s="69">
        <v>0</v>
      </c>
      <c r="H28" s="49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96" t="s">
        <v>125</v>
      </c>
      <c r="E29" s="97"/>
      <c r="F29" s="98"/>
      <c r="G29" s="79">
        <f>2119.81+6500.14+6553.81+5472.62+13230.52+6219.71</f>
        <v>40096.61</v>
      </c>
      <c r="H29" s="49"/>
      <c r="I29" s="5"/>
    </row>
    <row r="30" spans="1:9" ht="13.5" customHeight="1" thickBot="1">
      <c r="A30" s="4"/>
      <c r="B30" s="13"/>
      <c r="C30" s="3"/>
      <c r="D30" s="96" t="s">
        <v>167</v>
      </c>
      <c r="E30" s="97"/>
      <c r="F30" s="97"/>
      <c r="G30" s="88">
        <f>G32-G33-(G31-G32)</f>
        <v>12361.979999999998</v>
      </c>
      <c r="H30" s="89"/>
      <c r="I30" s="72"/>
    </row>
    <row r="31" spans="1:9" ht="13.5" customHeight="1" thickBot="1">
      <c r="A31" s="4"/>
      <c r="B31" s="13"/>
      <c r="C31" s="3"/>
      <c r="D31" s="96" t="s">
        <v>174</v>
      </c>
      <c r="E31" s="97"/>
      <c r="F31" s="97"/>
      <c r="G31" s="90">
        <f>'[1]TDSheet'!$E$379+'[1]TDSheet'!$E$381+'[1]TDSheet'!$E$382+'[1]TDSheet'!$E$384+'[1]TDSheet'!$E$385+'[1]TDSheet'!$E$389</f>
        <v>19555.9</v>
      </c>
      <c r="H31" s="89"/>
      <c r="I31" s="72"/>
    </row>
    <row r="32" spans="1:9" ht="13.5" customHeight="1" thickBot="1">
      <c r="A32" s="4"/>
      <c r="B32" s="13"/>
      <c r="C32" s="3"/>
      <c r="D32" s="96" t="s">
        <v>175</v>
      </c>
      <c r="E32" s="97"/>
      <c r="F32" s="97"/>
      <c r="G32" s="90">
        <f>'[1]TDSheet'!$F$379+'[1]TDSheet'!$F$381+'[1]TDSheet'!$F$382+'[1]TDSheet'!$F$384+'[1]TDSheet'!$F$385+'[1]TDSheet'!$F$389</f>
        <v>16062.14</v>
      </c>
      <c r="H32" s="89"/>
      <c r="I32" s="72"/>
    </row>
    <row r="33" spans="1:9" ht="13.5" customHeight="1" thickBot="1">
      <c r="A33" s="4"/>
      <c r="B33" s="13"/>
      <c r="C33" s="3"/>
      <c r="D33" s="96" t="s">
        <v>176</v>
      </c>
      <c r="E33" s="97"/>
      <c r="F33" s="97"/>
      <c r="G33" s="91">
        <f>'[1]TDSheet'!$C$381+'[1]TDSheet'!$C$385+'[1]TDSheet'!$C$388</f>
        <v>206.39999999999986</v>
      </c>
      <c r="H33" s="89"/>
      <c r="I33" s="72"/>
    </row>
    <row r="34" spans="1:9" ht="13.5" customHeight="1" thickBot="1">
      <c r="A34" s="4"/>
      <c r="B34" s="13"/>
      <c r="C34" s="3"/>
      <c r="D34" s="96" t="s">
        <v>177</v>
      </c>
      <c r="E34" s="97"/>
      <c r="F34" s="97"/>
      <c r="G34" s="91">
        <f>'[1]TDSheet'!$G$379+'[1]TDSheet'!$G$381+'[1]TDSheet'!$G$382+'[1]TDSheet'!$G$384+'[1]TDSheet'!$G$385+'[1]TDSheet'!$G$388+'[1]TDSheet'!$G$389</f>
        <v>6044.94</v>
      </c>
      <c r="H34" s="89"/>
      <c r="I34" s="72"/>
    </row>
    <row r="35" spans="1:8" ht="35.25" customHeight="1" thickBot="1">
      <c r="A35" s="4" t="s">
        <v>56</v>
      </c>
      <c r="B35" s="68" t="s">
        <v>51</v>
      </c>
      <c r="C35" s="3" t="s">
        <v>16</v>
      </c>
      <c r="D35" s="96" t="s">
        <v>51</v>
      </c>
      <c r="E35" s="97"/>
      <c r="F35" s="98"/>
      <c r="G35" s="65">
        <f>G24+G10</f>
        <v>338398.08999999997</v>
      </c>
      <c r="H35" s="50"/>
    </row>
    <row r="36" spans="1:8" ht="41.25" customHeight="1" thickBot="1">
      <c r="A36" s="4" t="s">
        <v>59</v>
      </c>
      <c r="B36" s="4" t="s">
        <v>53</v>
      </c>
      <c r="C36" s="3" t="s">
        <v>16</v>
      </c>
      <c r="D36" s="96" t="s">
        <v>53</v>
      </c>
      <c r="E36" s="97"/>
      <c r="F36" s="98"/>
      <c r="G36" s="12">
        <v>0</v>
      </c>
      <c r="H36" s="5">
        <v>0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96" t="s">
        <v>55</v>
      </c>
      <c r="E37" s="97"/>
      <c r="F37" s="98"/>
      <c r="G37" s="67">
        <f>G19</f>
        <v>54070.83</v>
      </c>
      <c r="H37" s="47"/>
    </row>
    <row r="38" spans="1:8" ht="39" customHeight="1" thickBot="1">
      <c r="A38" s="4" t="s">
        <v>169</v>
      </c>
      <c r="B38" s="4" t="s">
        <v>156</v>
      </c>
      <c r="C38" s="3" t="s">
        <v>16</v>
      </c>
      <c r="D38" s="96" t="s">
        <v>57</v>
      </c>
      <c r="E38" s="97"/>
      <c r="F38" s="98"/>
      <c r="G38" s="49">
        <f>G11+G12-G24</f>
        <v>56746.890000000014</v>
      </c>
      <c r="H38" s="49"/>
    </row>
    <row r="39" spans="1:8" ht="38.25" customHeight="1" thickBot="1">
      <c r="A39" s="130" t="s">
        <v>58</v>
      </c>
      <c r="B39" s="131"/>
      <c r="C39" s="131"/>
      <c r="D39" s="131"/>
      <c r="E39" s="131"/>
      <c r="F39" s="137"/>
      <c r="G39" s="131"/>
      <c r="H39" s="139"/>
    </row>
    <row r="40" spans="1:8" ht="68.25" thickBot="1">
      <c r="A40" s="4" t="s">
        <v>170</v>
      </c>
      <c r="B40" s="4" t="s">
        <v>60</v>
      </c>
      <c r="C40" s="3" t="s">
        <v>133</v>
      </c>
      <c r="D40" s="17" t="s">
        <v>63</v>
      </c>
      <c r="E40" s="4" t="s">
        <v>134</v>
      </c>
      <c r="F40" s="45" t="s">
        <v>136</v>
      </c>
      <c r="G40" s="46" t="s">
        <v>160</v>
      </c>
      <c r="H40" s="43" t="s">
        <v>141</v>
      </c>
    </row>
    <row r="41" spans="1:8" ht="79.5" customHeight="1" thickBot="1">
      <c r="A41" s="15">
        <v>1</v>
      </c>
      <c r="B41" s="4" t="s">
        <v>126</v>
      </c>
      <c r="C41" s="3" t="s">
        <v>129</v>
      </c>
      <c r="D41" s="58" t="s">
        <v>161</v>
      </c>
      <c r="E41" s="52">
        <v>2.13</v>
      </c>
      <c r="F41" s="59" t="s">
        <v>137</v>
      </c>
      <c r="G41" s="60">
        <v>3810334293</v>
      </c>
      <c r="H41" s="61">
        <f>G17</f>
        <v>23310.87</v>
      </c>
    </row>
    <row r="42" spans="1:8" ht="56.25" customHeight="1" thickBot="1">
      <c r="A42" s="15">
        <v>2</v>
      </c>
      <c r="B42" s="4" t="s">
        <v>132</v>
      </c>
      <c r="C42" s="3" t="s">
        <v>129</v>
      </c>
      <c r="D42" s="51" t="s">
        <v>162</v>
      </c>
      <c r="E42" s="76">
        <v>1.8</v>
      </c>
      <c r="F42" s="73" t="s">
        <v>137</v>
      </c>
      <c r="G42" s="60">
        <v>3810334293</v>
      </c>
      <c r="H42" s="61">
        <f>G13</f>
        <v>42662.16</v>
      </c>
    </row>
    <row r="43" spans="1:8" ht="39" customHeight="1" thickBot="1">
      <c r="A43" s="15">
        <v>3</v>
      </c>
      <c r="B43" s="4" t="s">
        <v>127</v>
      </c>
      <c r="C43" s="3" t="s">
        <v>129</v>
      </c>
      <c r="D43" s="51" t="s">
        <v>135</v>
      </c>
      <c r="E43" s="52">
        <v>3.85</v>
      </c>
      <c r="F43" s="74" t="s">
        <v>138</v>
      </c>
      <c r="G43" s="60">
        <v>3848000155</v>
      </c>
      <c r="H43" s="61">
        <f>G20</f>
        <v>50325.63</v>
      </c>
    </row>
    <row r="44" spans="1:8" ht="39" customHeight="1" thickBot="1">
      <c r="A44" s="15">
        <v>4</v>
      </c>
      <c r="B44" s="4" t="s">
        <v>128</v>
      </c>
      <c r="C44" s="3" t="s">
        <v>129</v>
      </c>
      <c r="D44" s="51" t="s">
        <v>135</v>
      </c>
      <c r="E44" s="52">
        <v>3.36</v>
      </c>
      <c r="F44" s="74" t="s">
        <v>139</v>
      </c>
      <c r="G44" s="60">
        <v>3837003965</v>
      </c>
      <c r="H44" s="61">
        <f>G21</f>
        <v>54986.880000000005</v>
      </c>
    </row>
    <row r="45" spans="1:8" ht="68.25" thickBot="1">
      <c r="A45" s="15">
        <v>5</v>
      </c>
      <c r="B45" s="4" t="s">
        <v>130</v>
      </c>
      <c r="C45" s="3" t="s">
        <v>129</v>
      </c>
      <c r="D45" s="58" t="s">
        <v>161</v>
      </c>
      <c r="E45" s="52">
        <v>0.69</v>
      </c>
      <c r="F45" s="59" t="s">
        <v>140</v>
      </c>
      <c r="G45" s="60">
        <v>3848006622</v>
      </c>
      <c r="H45" s="61">
        <f>G22</f>
        <v>16353.720000000001</v>
      </c>
    </row>
    <row r="46" spans="1:8" ht="68.25" thickBot="1">
      <c r="A46" s="15">
        <v>6</v>
      </c>
      <c r="B46" s="16" t="s">
        <v>131</v>
      </c>
      <c r="C46" s="3" t="s">
        <v>129</v>
      </c>
      <c r="D46" s="58" t="s">
        <v>161</v>
      </c>
      <c r="E46" s="52">
        <v>4.33</v>
      </c>
      <c r="F46" s="62" t="s">
        <v>140</v>
      </c>
      <c r="G46" s="60">
        <v>3848006622</v>
      </c>
      <c r="H46" s="61">
        <f>G23</f>
        <v>102626.4</v>
      </c>
    </row>
    <row r="47" spans="1:8" ht="40.5" customHeight="1" thickBot="1">
      <c r="A47" s="4" t="s">
        <v>171</v>
      </c>
      <c r="B47" s="4" t="s">
        <v>62</v>
      </c>
      <c r="C47" s="3" t="s">
        <v>16</v>
      </c>
      <c r="D47" s="4"/>
      <c r="E47" s="4"/>
      <c r="F47" s="102"/>
      <c r="G47" s="98"/>
      <c r="H47" s="61">
        <f>SUM(H41:H46)</f>
        <v>290265.66000000003</v>
      </c>
    </row>
    <row r="48" spans="1:8" ht="19.5" customHeight="1" thickBot="1">
      <c r="A48" s="130" t="s">
        <v>64</v>
      </c>
      <c r="B48" s="131"/>
      <c r="C48" s="131"/>
      <c r="D48" s="131"/>
      <c r="E48" s="131"/>
      <c r="F48" s="131"/>
      <c r="G48" s="131"/>
      <c r="H48" s="132"/>
    </row>
    <row r="49" spans="1:8" ht="47.25" customHeight="1" thickBot="1">
      <c r="A49" s="51" t="s">
        <v>172</v>
      </c>
      <c r="B49" s="51" t="s">
        <v>66</v>
      </c>
      <c r="C49" s="52" t="s">
        <v>67</v>
      </c>
      <c r="D49" s="103" t="s">
        <v>142</v>
      </c>
      <c r="E49" s="104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103" t="s">
        <v>69</v>
      </c>
      <c r="E50" s="104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103" t="s">
        <v>71</v>
      </c>
      <c r="E51" s="104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103" t="s">
        <v>73</v>
      </c>
      <c r="E52" s="104"/>
      <c r="F52" s="56">
        <v>0</v>
      </c>
      <c r="G52" s="51"/>
      <c r="H52" s="49"/>
    </row>
    <row r="53" spans="1:8" ht="18.75" customHeight="1" thickBot="1">
      <c r="A53" s="151" t="s">
        <v>74</v>
      </c>
      <c r="B53" s="152"/>
      <c r="C53" s="152"/>
      <c r="D53" s="152"/>
      <c r="E53" s="152"/>
      <c r="F53" s="152"/>
      <c r="G53" s="152"/>
      <c r="H53" s="153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103" t="s">
        <v>15</v>
      </c>
      <c r="E54" s="104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103" t="s">
        <v>18</v>
      </c>
      <c r="E55" s="104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103" t="s">
        <v>20</v>
      </c>
      <c r="E56" s="104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103" t="s">
        <v>53</v>
      </c>
      <c r="E57" s="104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103" t="s">
        <v>55</v>
      </c>
      <c r="E58" s="104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22" t="s">
        <v>57</v>
      </c>
      <c r="E59" s="123"/>
      <c r="F59" s="57">
        <f>D66+E66+F66+G66+H66</f>
        <v>73954.44999999997</v>
      </c>
      <c r="G59" s="53"/>
      <c r="H59" s="55"/>
    </row>
    <row r="60" spans="1:8" ht="30" customHeight="1" thickBot="1">
      <c r="A60" s="19" t="s">
        <v>143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163</v>
      </c>
      <c r="E61" s="66" t="s">
        <v>164</v>
      </c>
      <c r="F61" s="22" t="s">
        <v>165</v>
      </c>
      <c r="G61" s="25" t="s">
        <v>166</v>
      </c>
      <c r="H61" s="42" t="s">
        <v>147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144</v>
      </c>
      <c r="E62" s="3" t="s">
        <v>145</v>
      </c>
      <c r="F62" s="3" t="s">
        <v>145</v>
      </c>
      <c r="G62" s="3" t="s">
        <v>145</v>
      </c>
      <c r="H62" s="24" t="s">
        <v>148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69">
        <f>D64/1502.58</f>
        <v>408.8628558878729</v>
      </c>
      <c r="E63" s="69">
        <f>E64/117.48</f>
        <v>1853.6393428668707</v>
      </c>
      <c r="F63" s="69">
        <f>F64/12</f>
        <v>3824.443333333333</v>
      </c>
      <c r="G63" s="70">
        <f>G64/18.26</f>
        <v>5772.736582694413</v>
      </c>
      <c r="H63" s="71">
        <f>H64/0.88</f>
        <v>1307.409090909091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79">
        <f>174755.34+439593.81</f>
        <v>614349.15</v>
      </c>
      <c r="E64" s="79">
        <f>53969.23+3186.49+160609.83</f>
        <v>217765.55</v>
      </c>
      <c r="F64" s="79">
        <f>6500.9+493.42+38899</f>
        <v>45893.32</v>
      </c>
      <c r="G64" s="84">
        <f>13849.17+4794.33+64465.61+22301.06</f>
        <v>105410.17</v>
      </c>
      <c r="H64" s="87">
        <f>184.42+966.1</f>
        <v>1150.52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79">
        <f>107491.66+58387.14+234186.29+45727.66+122525.57</f>
        <v>568318.3200000001</v>
      </c>
      <c r="E65" s="79">
        <f>35446.69+21084.51+83530.98+804.65+478.66+3905.76+14876.11+30215.65</f>
        <v>190343.00999999998</v>
      </c>
      <c r="F65" s="79">
        <f>2305.19+3944.86+158.71+79.27+521.75+11222.26+4905.21+27367.26</f>
        <v>50504.509999999995</v>
      </c>
      <c r="G65" s="85">
        <f>6190.97+2841.31+12575.35+17685.21+8292.57+36615.75+4352.48+7951.3+1183.79+2668.25</f>
        <v>100356.98</v>
      </c>
      <c r="H65" s="85">
        <f>330.69+191.24+524.63+0.14+44.74</f>
        <v>1091.44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69">
        <f>D64-D65</f>
        <v>46030.82999999996</v>
      </c>
      <c r="E66" s="69">
        <f>E64-E65</f>
        <v>27422.540000000008</v>
      </c>
      <c r="F66" s="69">
        <f>F64-F65</f>
        <v>-4611.189999999995</v>
      </c>
      <c r="G66" s="71">
        <f>G64-G65</f>
        <v>5053.190000000002</v>
      </c>
      <c r="H66" s="71">
        <f>H64-H65</f>
        <v>59.07999999999993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83">
        <f>174755.34+490477.3</f>
        <v>665232.64</v>
      </c>
      <c r="E67" s="83">
        <f>52840.56+3248.13+174661.79</f>
        <v>230750.48</v>
      </c>
      <c r="F67" s="83">
        <f>8220.39+493.42+40202.09</f>
        <v>48915.899999999994</v>
      </c>
      <c r="G67" s="86">
        <f>15496.82+5253.44+65042.25+22301.06</f>
        <v>108093.56999999999</v>
      </c>
      <c r="H67" s="86">
        <f>966.1</f>
        <v>966.1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50883.48999999999</v>
      </c>
      <c r="E68" s="44">
        <f>E67-E64</f>
        <v>12984.930000000022</v>
      </c>
      <c r="F68" s="44">
        <f>F67-F64</f>
        <v>3022.5799999999945</v>
      </c>
      <c r="G68" s="44">
        <f>G67-G64</f>
        <v>2683.399999999994</v>
      </c>
      <c r="H68" s="44">
        <f>H67-H64</f>
        <v>-184.41999999999996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27" t="s">
        <v>146</v>
      </c>
      <c r="E69" s="128"/>
      <c r="F69" s="128"/>
      <c r="G69" s="128"/>
      <c r="H69" s="129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93" t="s">
        <v>146</v>
      </c>
      <c r="E70" s="94"/>
      <c r="F70" s="94"/>
      <c r="G70" s="94"/>
      <c r="H70" s="95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30" t="s">
        <v>101</v>
      </c>
      <c r="B72" s="131"/>
      <c r="C72" s="131"/>
      <c r="D72" s="131"/>
      <c r="E72" s="131"/>
      <c r="F72" s="131"/>
      <c r="G72" s="131"/>
      <c r="H72" s="132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96"/>
      <c r="F73" s="97"/>
      <c r="G73" s="98"/>
      <c r="H73" s="26">
        <v>0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96"/>
      <c r="F74" s="97"/>
      <c r="G74" s="98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96"/>
      <c r="F75" s="97"/>
      <c r="G75" s="98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93"/>
      <c r="F76" s="94"/>
      <c r="G76" s="95"/>
      <c r="H76" s="26">
        <f>D68+E68+F68+G68+H68</f>
        <v>69389.98</v>
      </c>
    </row>
    <row r="77" spans="1:8" ht="25.5" customHeight="1" thickBot="1">
      <c r="A77" s="130" t="s">
        <v>107</v>
      </c>
      <c r="B77" s="131"/>
      <c r="C77" s="131"/>
      <c r="D77" s="131"/>
      <c r="E77" s="131"/>
      <c r="F77" s="131"/>
      <c r="G77" s="131"/>
      <c r="H77" s="132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96">
        <v>5</v>
      </c>
      <c r="F78" s="97"/>
      <c r="G78" s="98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99">
        <v>1</v>
      </c>
      <c r="F79" s="100"/>
      <c r="G79" s="101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33" t="s">
        <v>168</v>
      </c>
      <c r="F80" s="134"/>
      <c r="G80" s="134"/>
      <c r="H80" s="135"/>
    </row>
    <row r="81" ht="12.75">
      <c r="A81" s="1"/>
    </row>
    <row r="82" ht="12.75">
      <c r="A82" s="1"/>
    </row>
    <row r="83" spans="1:7" ht="27.75" customHeight="1">
      <c r="A83" s="141" t="s">
        <v>114</v>
      </c>
      <c r="B83" s="141"/>
      <c r="C83" s="141"/>
      <c r="D83" s="141"/>
      <c r="E83" s="141"/>
      <c r="F83" s="141"/>
      <c r="G83" s="141"/>
    </row>
    <row r="84" ht="12.75">
      <c r="A84" s="1"/>
    </row>
    <row r="85" ht="13.5" thickBot="1">
      <c r="A85" s="2" t="s">
        <v>115</v>
      </c>
    </row>
    <row r="86" spans="1:5" ht="30.75" customHeight="1" thickBot="1">
      <c r="A86" s="27">
        <v>1</v>
      </c>
      <c r="B86" s="28" t="s">
        <v>67</v>
      </c>
      <c r="C86" s="119" t="s">
        <v>116</v>
      </c>
      <c r="D86" s="120"/>
      <c r="E86" s="121"/>
    </row>
    <row r="87" spans="1:5" ht="18.75" customHeight="1" thickBot="1">
      <c r="A87" s="29">
        <v>2</v>
      </c>
      <c r="B87" s="4" t="s">
        <v>117</v>
      </c>
      <c r="C87" s="119" t="s">
        <v>118</v>
      </c>
      <c r="D87" s="120"/>
      <c r="E87" s="121"/>
    </row>
    <row r="88" spans="1:5" ht="16.5" customHeight="1" thickBot="1">
      <c r="A88" s="29">
        <v>3</v>
      </c>
      <c r="B88" s="4" t="s">
        <v>119</v>
      </c>
      <c r="C88" s="119" t="s">
        <v>120</v>
      </c>
      <c r="D88" s="120"/>
      <c r="E88" s="121"/>
    </row>
    <row r="89" spans="1:5" ht="13.5" thickBot="1">
      <c r="A89" s="29">
        <v>4</v>
      </c>
      <c r="B89" s="4" t="s">
        <v>16</v>
      </c>
      <c r="C89" s="119" t="s">
        <v>121</v>
      </c>
      <c r="D89" s="120"/>
      <c r="E89" s="121"/>
    </row>
    <row r="90" spans="1:5" ht="24" customHeight="1" thickBot="1">
      <c r="A90" s="29">
        <v>5</v>
      </c>
      <c r="B90" s="4" t="s">
        <v>86</v>
      </c>
      <c r="C90" s="119" t="s">
        <v>122</v>
      </c>
      <c r="D90" s="120"/>
      <c r="E90" s="121"/>
    </row>
    <row r="91" spans="1:5" ht="21" customHeight="1" thickBot="1">
      <c r="A91" s="30">
        <v>6</v>
      </c>
      <c r="B91" s="31" t="s">
        <v>123</v>
      </c>
      <c r="C91" s="119" t="s">
        <v>124</v>
      </c>
      <c r="D91" s="120"/>
      <c r="E91" s="121"/>
    </row>
  </sheetData>
  <sheetProtection/>
  <mergeCells count="69">
    <mergeCell ref="A1:H1"/>
    <mergeCell ref="A83:G83"/>
    <mergeCell ref="D4:F4"/>
    <mergeCell ref="D5:F5"/>
    <mergeCell ref="D6:F6"/>
    <mergeCell ref="A53:H53"/>
    <mergeCell ref="D57:E57"/>
    <mergeCell ref="D49:E49"/>
    <mergeCell ref="A7:H7"/>
    <mergeCell ref="A39:H39"/>
    <mergeCell ref="D26:F26"/>
    <mergeCell ref="D28:F28"/>
    <mergeCell ref="D29:F29"/>
    <mergeCell ref="D35:F35"/>
    <mergeCell ref="D36:F36"/>
    <mergeCell ref="D27:F27"/>
    <mergeCell ref="D32:F32"/>
    <mergeCell ref="D33:F33"/>
    <mergeCell ref="D30:F30"/>
    <mergeCell ref="D31:F31"/>
    <mergeCell ref="A77:H77"/>
    <mergeCell ref="E73:G73"/>
    <mergeCell ref="D56:E56"/>
    <mergeCell ref="D52:E52"/>
    <mergeCell ref="A48:H48"/>
    <mergeCell ref="D51:E51"/>
    <mergeCell ref="D34:F34"/>
    <mergeCell ref="E75:G75"/>
    <mergeCell ref="C91:E91"/>
    <mergeCell ref="D69:H69"/>
    <mergeCell ref="D70:H70"/>
    <mergeCell ref="C86:E86"/>
    <mergeCell ref="C87:E87"/>
    <mergeCell ref="C88:E88"/>
    <mergeCell ref="C89:E89"/>
    <mergeCell ref="A72:H72"/>
    <mergeCell ref="E80:H80"/>
    <mergeCell ref="E74:G74"/>
    <mergeCell ref="D3:F3"/>
    <mergeCell ref="D8:F8"/>
    <mergeCell ref="C90:E90"/>
    <mergeCell ref="D58:E58"/>
    <mergeCell ref="D59:E59"/>
    <mergeCell ref="D22:F22"/>
    <mergeCell ref="D23:F23"/>
    <mergeCell ref="D24:F24"/>
    <mergeCell ref="D25:F25"/>
    <mergeCell ref="D38:F38"/>
    <mergeCell ref="D9:F9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17:F17"/>
    <mergeCell ref="D18:F18"/>
    <mergeCell ref="D19:F19"/>
    <mergeCell ref="E76:G76"/>
    <mergeCell ref="E78:G78"/>
    <mergeCell ref="E79:G79"/>
    <mergeCell ref="F47:G47"/>
    <mergeCell ref="D37:F37"/>
    <mergeCell ref="D50:E50"/>
    <mergeCell ref="D54:E54"/>
    <mergeCell ref="D55:E5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2016-02-29T09:28:14Z</cp:lastPrinted>
  <dcterms:created xsi:type="dcterms:W3CDTF">1996-10-08T23:32:33Z</dcterms:created>
  <dcterms:modified xsi:type="dcterms:W3CDTF">2016-03-30T03:01:32Z</dcterms:modified>
  <cp:category/>
  <cp:version/>
  <cp:contentType/>
  <cp:contentStatus/>
</cp:coreProperties>
</file>