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'2.8.'!$A$1:$H$94</definedName>
  </definedNames>
  <calcPr fullCalcOnLoad="1"/>
</workbook>
</file>

<file path=xl/sharedStrings.xml><?xml version="1.0" encoding="utf-8"?>
<sst xmlns="http://schemas.openxmlformats.org/spreadsheetml/2006/main" count="285" uniqueCount="181">
  <si>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</si>
  <si>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</si>
  <si>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</si>
  <si>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</si>
  <si>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</si>
  <si>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</si>
  <si>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</si>
  <si>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</si>
  <si>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</si>
  <si>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</si>
  <si>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</si>
  <si>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</si>
  <si>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</si>
  <si>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</si>
  <si>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</si>
  <si>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</si>
  <si>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</si>
  <si>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</si>
  <si>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</si>
  <si>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</si>
  <si>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</si>
  <si>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</si>
  <si>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</si>
  <si>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</si>
  <si>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</si>
  <si>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</si>
  <si>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</si>
  <si>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</si>
  <si>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</si>
  <si>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</si>
  <si>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</si>
  <si>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</si>
  <si>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</si>
  <si>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</si>
  <si>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</si>
  <si>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</si>
  <si>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</si>
  <si>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</si>
  <si>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</si>
  <si>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</si>
  <si>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</si>
  <si>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</si>
  <si>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</si>
  <si>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</si>
  <si>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</si>
  <si>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</si>
  <si>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</si>
  <si>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</si>
  <si>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</si>
  <si>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</si>
  <si>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</si>
  <si>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</si>
  <si>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</si>
  <si>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</si>
  <si>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</si>
  <si>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</si>
  <si>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</si>
  <si>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</si>
  <si>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</si>
  <si>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</si>
  <si>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</si>
  <si>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</si>
  <si>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</si>
  <si>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</si>
  <si>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</si>
  <si>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</si>
  <si>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</si>
  <si>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</si>
  <si>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</si>
  <si>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</si>
  <si>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</si>
  <si>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</si>
  <si>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</si>
  <si>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</si>
  <si>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</si>
  <si>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</si>
  <si>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</si>
  <si>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</si>
  <si>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</si>
  <si>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</si>
  <si>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</si>
  <si>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</si>
  <si>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</si>
  <si>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</si>
  <si>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</si>
  <si>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</si>
  <si>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</si>
  <si>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</si>
  <si>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</si>
  <si>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</si>
  <si>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</si>
  <si>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</si>
  <si>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</si>
  <si>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</si>
  <si>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</si>
  <si>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</si>
  <si>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</si>
  <si>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</si>
  <si>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</si>
  <si>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</si>
  <si>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</si>
  <si>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</si>
  <si>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</si>
  <si>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</si>
  <si>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</si>
  <si>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</si>
  <si>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</si>
  <si>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</si>
  <si>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</si>
  <si>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</si>
  <si>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</si>
  <si>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</si>
  <si>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</si>
  <si>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</si>
  <si>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</si>
  <si>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</si>
  <si>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</si>
  <si>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</si>
  <si>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</si>
  <si>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</si>
  <si>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</si>
  <si>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</si>
  <si>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</si>
  <si>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</si>
  <si>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</si>
  <si>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</si>
  <si>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</si>
  <si>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</si>
  <si>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</si>
  <si>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</si>
  <si>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</si>
  <si>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</si>
  <si>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</si>
  <si>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</si>
  <si>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</si>
  <si>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</si>
  <si>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</si>
  <si>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</si>
  <si>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</si>
  <si>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</si>
  <si>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</si>
  <si>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</si>
  <si>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</si>
  <si>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</si>
  <si>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</si>
  <si>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</si>
  <si>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</si>
  <si>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</si>
  <si>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</si>
  <si>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</si>
  <si>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</si>
  <si>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</si>
  <si>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</si>
  <si>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</si>
  <si>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</si>
  <si>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</si>
  <si>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</si>
  <si>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</si>
  <si>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</si>
  <si>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</si>
  <si>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</si>
  <si>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</si>
  <si>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</si>
  <si>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</si>
  <si>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</si>
  <si>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</si>
  <si>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</si>
  <si>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</si>
  <si>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</si>
  <si>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</si>
  <si>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</si>
  <si>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</si>
  <si>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</si>
  <si>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</si>
  <si>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</si>
  <si>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</si>
  <si>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</si>
  <si>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</si>
  <si>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</si>
  <si>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ул.Ленина, д.27А                                                                                                                                                                               за 2016  год</t>
  </si>
  <si>
    <t>кв. 12,23,43,13,31,21,26,29,30,4,20,27,32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</si>
</sst>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0" fontId="0" fillId="24" borderId="11" xfId="0" applyFont="1" applyFill="1" applyBorder="1" applyAlignment="1">
      <alignment vertical="top" wrapText="1"/>
    </xf>
    <xf numFmtId="0" fontId="4" fillId="25" borderId="24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0" fillId="0" borderId="34" xfId="0" applyBorder="1" applyAlignment="1">
      <alignment/>
    </xf>
    <xf numFmtId="0" fontId="0" fillId="24" borderId="34" xfId="0" applyFill="1" applyBorder="1" applyAlignment="1">
      <alignment/>
    </xf>
    <xf numFmtId="0" fontId="0" fillId="0" borderId="35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User\LOCALS~1\Temp\Xl0000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86;&#1090;&#1095;&#1077;&#1090;&#1099;%202016\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232">
          <cell r="U232">
            <v>6.989999999999995</v>
          </cell>
          <cell r="X232">
            <v>1157.3700000000001</v>
          </cell>
          <cell r="Z232">
            <v>804.0300000000001</v>
          </cell>
        </row>
        <row r="233">
          <cell r="Z233">
            <v>-172.31999999999996</v>
          </cell>
        </row>
        <row r="234">
          <cell r="Z234">
            <v>21.350000000000158</v>
          </cell>
        </row>
        <row r="235">
          <cell r="U235">
            <v>-1467.04</v>
          </cell>
          <cell r="X235">
            <v>59565.57000000003</v>
          </cell>
          <cell r="Z235">
            <v>49913.530000000035</v>
          </cell>
        </row>
        <row r="237">
          <cell r="S237">
            <v>3019.689999999999</v>
          </cell>
          <cell r="W237">
            <v>18613.059999999998</v>
          </cell>
          <cell r="X237">
            <v>18613.059999999998</v>
          </cell>
          <cell r="Z237">
            <v>14845.27</v>
          </cell>
        </row>
        <row r="238">
          <cell r="S238">
            <v>19014.11</v>
          </cell>
          <cell r="X238">
            <v>122139.54000000001</v>
          </cell>
          <cell r="Z238">
            <v>95665.10999999996</v>
          </cell>
        </row>
        <row r="239">
          <cell r="Z239">
            <v>4830.019999999999</v>
          </cell>
        </row>
        <row r="240">
          <cell r="Z240">
            <v>449.11999999999995</v>
          </cell>
        </row>
        <row r="241">
          <cell r="U241">
            <v>-0.01</v>
          </cell>
          <cell r="Z241">
            <v>13093.569999999996</v>
          </cell>
        </row>
        <row r="242">
          <cell r="U242">
            <v>33274.26999999999</v>
          </cell>
          <cell r="X242">
            <v>46909.27000000001</v>
          </cell>
          <cell r="Z242">
            <v>42132.53</v>
          </cell>
        </row>
        <row r="243">
          <cell r="U243">
            <v>6808.430000000002</v>
          </cell>
          <cell r="X243">
            <v>9598.370000000004</v>
          </cell>
          <cell r="Z243">
            <v>8620.960000000003</v>
          </cell>
        </row>
        <row r="244">
          <cell r="U244">
            <v>-54718.36999999999</v>
          </cell>
          <cell r="X244">
            <v>199662.15000000002</v>
          </cell>
          <cell r="Z244">
            <v>165799.69999999995</v>
          </cell>
        </row>
        <row r="246">
          <cell r="U246">
            <v>1219.040000000001</v>
          </cell>
          <cell r="X246">
            <v>1644.1200000000001</v>
          </cell>
          <cell r="Z246">
            <v>1364.7799999999997</v>
          </cell>
        </row>
        <row r="247">
          <cell r="U247">
            <v>249.54999999999987</v>
          </cell>
          <cell r="X247">
            <v>336.44999999999993</v>
          </cell>
          <cell r="Z247">
            <v>279.3100000000001</v>
          </cell>
        </row>
        <row r="248">
          <cell r="U248">
            <v>-2787.4600000000005</v>
          </cell>
          <cell r="X248">
            <v>6956.070000000002</v>
          </cell>
          <cell r="Z248">
            <v>5484.9800000000005</v>
          </cell>
        </row>
        <row r="249">
          <cell r="U249">
            <v>-47639.990000000005</v>
          </cell>
          <cell r="W249">
            <v>596386.9799999997</v>
          </cell>
          <cell r="Z249">
            <v>472314.82999999984</v>
          </cell>
        </row>
        <row r="250">
          <cell r="S250">
            <v>36.830000000000005</v>
          </cell>
          <cell r="Z250">
            <v>3.9099999999999997</v>
          </cell>
        </row>
        <row r="251">
          <cell r="X251">
            <v>2617.79</v>
          </cell>
          <cell r="Z251">
            <v>1934.5500000000002</v>
          </cell>
        </row>
        <row r="252">
          <cell r="Z252">
            <v>498.21</v>
          </cell>
        </row>
        <row r="253">
          <cell r="Z253">
            <v>83.37999999999998</v>
          </cell>
        </row>
        <row r="254">
          <cell r="S254">
            <v>828.3299999999998</v>
          </cell>
          <cell r="X254">
            <v>7061.6399999999985</v>
          </cell>
          <cell r="Z254">
            <v>5514.239999999999</v>
          </cell>
        </row>
        <row r="255">
          <cell r="U255">
            <v>0</v>
          </cell>
          <cell r="X255">
            <v>1995.860000000001</v>
          </cell>
          <cell r="Z255">
            <v>416.58</v>
          </cell>
        </row>
        <row r="256">
          <cell r="Z256">
            <v>598.38</v>
          </cell>
        </row>
        <row r="257">
          <cell r="Z257">
            <v>122.62</v>
          </cell>
        </row>
        <row r="258">
          <cell r="U258">
            <v>-2064.4100000000003</v>
          </cell>
          <cell r="X258">
            <v>90505.36000000002</v>
          </cell>
          <cell r="Z258">
            <v>73407.31</v>
          </cell>
        </row>
        <row r="259">
          <cell r="Z259">
            <v>172.42000000000002</v>
          </cell>
        </row>
        <row r="260">
          <cell r="S260">
            <v>9466.560000000003</v>
          </cell>
          <cell r="W260">
            <v>55708.44</v>
          </cell>
          <cell r="Z260">
            <v>41737.21</v>
          </cell>
        </row>
        <row r="261">
          <cell r="S261">
            <v>170.04</v>
          </cell>
          <cell r="Z261">
            <v>20.77999999999998</v>
          </cell>
        </row>
        <row r="262">
          <cell r="S262">
            <v>9158.840000000002</v>
          </cell>
          <cell r="U262">
            <v>-5770.439999999998</v>
          </cell>
          <cell r="W262">
            <v>78224.71999999999</v>
          </cell>
          <cell r="Z262">
            <v>52341.779999999984</v>
          </cell>
        </row>
        <row r="263">
          <cell r="S263">
            <v>2681.6800000000003</v>
          </cell>
          <cell r="Z263">
            <v>341.63</v>
          </cell>
        </row>
        <row r="264">
          <cell r="S264">
            <v>13845.189999999999</v>
          </cell>
          <cell r="X264">
            <v>96508.44</v>
          </cell>
          <cell r="Z264">
            <v>76150.90000000001</v>
          </cell>
        </row>
        <row r="265">
          <cell r="S265">
            <v>388.37000000000006</v>
          </cell>
          <cell r="Z265">
            <v>40.81</v>
          </cell>
        </row>
        <row r="266">
          <cell r="S266">
            <v>240.51</v>
          </cell>
          <cell r="Z266">
            <v>26.020000000000003</v>
          </cell>
        </row>
        <row r="267">
          <cell r="S267">
            <v>60.849999999999994</v>
          </cell>
          <cell r="Z267">
            <v>6.3999999999999995</v>
          </cell>
        </row>
        <row r="268">
          <cell r="U268">
            <v>-1063.7099999999996</v>
          </cell>
          <cell r="X268">
            <v>37929.22999999999</v>
          </cell>
          <cell r="Z268">
            <v>30481.68</v>
          </cell>
        </row>
        <row r="269">
          <cell r="Z269">
            <v>17.070000000000004</v>
          </cell>
        </row>
        <row r="270">
          <cell r="Z270">
            <v>12.239999999999995</v>
          </cell>
        </row>
        <row r="271">
          <cell r="S271">
            <v>11663.2</v>
          </cell>
          <cell r="W271">
            <v>100694.28000000003</v>
          </cell>
          <cell r="Z271">
            <v>74326.49</v>
          </cell>
        </row>
        <row r="272">
          <cell r="X272">
            <v>2232.8900000000003</v>
          </cell>
          <cell r="Z272">
            <v>2030.3700000000003</v>
          </cell>
        </row>
        <row r="273">
          <cell r="X273">
            <v>0</v>
          </cell>
          <cell r="Z273">
            <v>7.719999999999988</v>
          </cell>
        </row>
        <row r="274">
          <cell r="Z274">
            <v>-0.01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21">
          <cell r="K721">
            <v>56401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1">
      <selection activeCell="F82" sqref="F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9" t="s">
        <v>179</v>
      </c>
      <c r="B1" s="139"/>
      <c r="C1" s="139"/>
      <c r="D1" s="139"/>
      <c r="E1" s="139"/>
      <c r="F1" s="139"/>
      <c r="G1" s="139"/>
      <c r="H1" s="139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7"/>
      <c r="E3" s="102"/>
      <c r="F3" s="128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40"/>
      <c r="E4" s="141"/>
      <c r="F4" s="142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43"/>
      <c r="E5" s="144"/>
      <c r="F5" s="145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46"/>
      <c r="E6" s="147"/>
      <c r="F6" s="148"/>
      <c r="G6" s="36">
        <v>42735</v>
      </c>
      <c r="H6" s="5"/>
    </row>
    <row r="7" spans="1:8" ht="38.25" customHeight="1" thickBot="1">
      <c r="A7" s="132" t="s">
        <v>13</v>
      </c>
      <c r="B7" s="133"/>
      <c r="C7" s="133"/>
      <c r="D7" s="134"/>
      <c r="E7" s="134"/>
      <c r="F7" s="134"/>
      <c r="G7" s="133"/>
      <c r="H7" s="135"/>
    </row>
    <row r="8" spans="1:8" ht="33" customHeight="1" thickBot="1">
      <c r="A8" s="40" t="s">
        <v>0</v>
      </c>
      <c r="B8" s="39" t="s">
        <v>1</v>
      </c>
      <c r="C8" s="41" t="s">
        <v>2</v>
      </c>
      <c r="D8" s="129" t="s">
        <v>3</v>
      </c>
      <c r="E8" s="130"/>
      <c r="F8" s="13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1" t="s">
        <v>15</v>
      </c>
      <c r="E9" s="102"/>
      <c r="F9" s="103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1" t="s">
        <v>18</v>
      </c>
      <c r="E10" s="102"/>
      <c r="F10" s="103"/>
      <c r="G10" s="64">
        <v>336.15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1" t="s">
        <v>20</v>
      </c>
      <c r="E11" s="102"/>
      <c r="F11" s="103"/>
      <c r="G11" s="65">
        <f>'[1]Report'!$S$237+'[1]Report'!$S$238+'[1]Report'!$S$250+'[1]Report'!$S$254+'[1]Report'!$S$261+'[1]Report'!$S$260+'[1]Report'!$S$262+'[1]Report'!$S$263+'[1]Report'!$S$264+'[1]Report'!$S$265+'[1]Report'!$S$266+'[1]Report'!$S$267+'[1]Report'!$S$271</f>
        <v>70574.20000000001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08" t="s">
        <v>23</v>
      </c>
      <c r="E12" s="109"/>
      <c r="F12" s="110"/>
      <c r="G12" s="63">
        <f>G13+G14+G20+G21+G22+G23</f>
        <v>473179.68000000005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86"/>
      <c r="F13" s="87"/>
      <c r="G13" s="66">
        <f>'[1]Report'!$X$264</f>
        <v>96508.44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86"/>
      <c r="F14" s="87"/>
      <c r="G14" s="66">
        <f>'[1]Report'!$W$260</f>
        <v>55708.44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86"/>
      <c r="F15" s="87"/>
      <c r="G15" s="66">
        <f>'[1]Report'!$Z$260+'[1]Report'!$Z$261</f>
        <v>41757.99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86"/>
      <c r="F16" s="87"/>
      <c r="G16" s="67">
        <f>'[1]Report'!$S$260+'[1]Report'!$S$261+'[1]Report'!$W$260-'[1]Report'!$Z$260-'[1]Report'!$Z$261</f>
        <v>23587.05000000001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86"/>
      <c r="F17" s="87"/>
      <c r="G17" s="66">
        <f>'[2]общий свод 2016 '!$K$721</f>
        <v>56401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86"/>
      <c r="F18" s="87"/>
      <c r="G18" s="14">
        <f>G10</f>
        <v>336.15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86"/>
      <c r="F19" s="87"/>
      <c r="G19" s="76">
        <f>G18+G15-G17</f>
        <v>-14306.86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98" t="s">
        <v>32</v>
      </c>
      <c r="E20" s="99"/>
      <c r="F20" s="100"/>
      <c r="G20" s="66">
        <f>'[1]Report'!$W$271+'[1]Report'!$X$254</f>
        <v>107755.92000000003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01" t="s">
        <v>151</v>
      </c>
      <c r="E21" s="102"/>
      <c r="F21" s="103"/>
      <c r="G21" s="65">
        <f>'[1]Report'!$W$262+'[1]Report'!$U$262</f>
        <v>72454.27999999998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01" t="s">
        <v>152</v>
      </c>
      <c r="E22" s="102"/>
      <c r="F22" s="103"/>
      <c r="G22" s="65">
        <f>'[1]Report'!$W$237</f>
        <v>18613.059999999998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36" t="s">
        <v>153</v>
      </c>
      <c r="E23" s="137"/>
      <c r="F23" s="138"/>
      <c r="G23" s="65">
        <f>'[1]Report'!$X$238</f>
        <v>122139.54000000001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01" t="s">
        <v>35</v>
      </c>
      <c r="E24" s="102"/>
      <c r="F24" s="103"/>
      <c r="G24" s="68">
        <f>G25+G26+G27+G28+G29+G30</f>
        <v>361020.55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08" t="s">
        <v>38</v>
      </c>
      <c r="E25" s="109"/>
      <c r="F25" s="110"/>
      <c r="G25" s="85">
        <f>'[1]Report'!$Z$237+'[1]Report'!$Z$238+'[1]Report'!$Z$250+'[1]Report'!$Z$254+'[1]Report'!$Z$260+'[1]Report'!$Z$261+'[1]Report'!$Z$262+'[1]Report'!$Z$263+'[1]Report'!$Z$264+'[1]Report'!$Z$265+'[1]Report'!$Z$266+'[1]Report'!$Z$267+'[1]Report'!$Z$271</f>
        <v>361020.55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86"/>
      <c r="F26" s="87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86"/>
      <c r="F27" s="87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86"/>
      <c r="F28" s="87"/>
      <c r="G28" s="79">
        <v>0</v>
      </c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86"/>
      <c r="F29" s="87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4" t="s">
        <v>166</v>
      </c>
      <c r="E30" s="86"/>
      <c r="F30" s="87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4" t="s">
        <v>51</v>
      </c>
      <c r="E31" s="86"/>
      <c r="F31" s="87"/>
      <c r="G31" s="69">
        <f>G24+G10</f>
        <v>361356.7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4" t="s">
        <v>53</v>
      </c>
      <c r="E32" s="86"/>
      <c r="F32" s="87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4" t="s">
        <v>55</v>
      </c>
      <c r="E33" s="86"/>
      <c r="F33" s="87"/>
      <c r="G33" s="76">
        <f>G19</f>
        <v>-14306.86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4" t="s">
        <v>57</v>
      </c>
      <c r="E34" s="86"/>
      <c r="F34" s="87"/>
      <c r="G34" s="49">
        <f>G11+G12-G24</f>
        <v>182733.33000000013</v>
      </c>
      <c r="H34" s="49"/>
    </row>
    <row r="35" spans="1:8" ht="38.25" customHeight="1" thickBot="1">
      <c r="A35" s="88" t="s">
        <v>58</v>
      </c>
      <c r="B35" s="105"/>
      <c r="C35" s="105"/>
      <c r="D35" s="105"/>
      <c r="E35" s="105"/>
      <c r="F35" s="133"/>
      <c r="G35" s="105"/>
      <c r="H35" s="135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56401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3.69</v>
      </c>
      <c r="F38" s="83" t="s">
        <v>136</v>
      </c>
      <c r="G38" s="60">
        <v>3810334293</v>
      </c>
      <c r="H38" s="61">
        <f>G13</f>
        <v>96508.44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3.85</v>
      </c>
      <c r="F39" s="84" t="s">
        <v>137</v>
      </c>
      <c r="G39" s="60">
        <v>3848000155</v>
      </c>
      <c r="H39" s="61">
        <f>G20</f>
        <v>107755.92000000003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72454.27999999998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18613.059999999998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122139.54000000001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07"/>
      <c r="G43" s="87"/>
      <c r="H43" s="61">
        <f>SUM(H37:H42)</f>
        <v>473872.24</v>
      </c>
    </row>
    <row r="44" spans="1:8" ht="19.5" customHeight="1" thickBot="1">
      <c r="A44" s="88" t="s">
        <v>64</v>
      </c>
      <c r="B44" s="105"/>
      <c r="C44" s="105"/>
      <c r="D44" s="105"/>
      <c r="E44" s="105"/>
      <c r="F44" s="105"/>
      <c r="G44" s="105"/>
      <c r="H44" s="106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93" t="s">
        <v>141</v>
      </c>
      <c r="E45" s="94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93" t="s">
        <v>69</v>
      </c>
      <c r="E46" s="94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93" t="s">
        <v>71</v>
      </c>
      <c r="E47" s="94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93" t="s">
        <v>73</v>
      </c>
      <c r="E48" s="94"/>
      <c r="F48" s="56">
        <v>0</v>
      </c>
      <c r="G48" s="51"/>
      <c r="H48" s="49"/>
    </row>
    <row r="49" spans="1:8" ht="18.75" customHeight="1" thickBot="1">
      <c r="A49" s="95" t="s">
        <v>74</v>
      </c>
      <c r="B49" s="96"/>
      <c r="C49" s="96"/>
      <c r="D49" s="96"/>
      <c r="E49" s="96"/>
      <c r="F49" s="96"/>
      <c r="G49" s="96"/>
      <c r="H49" s="97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93" t="s">
        <v>15</v>
      </c>
      <c r="E50" s="94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93" t="s">
        <v>18</v>
      </c>
      <c r="E51" s="94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93" t="s">
        <v>20</v>
      </c>
      <c r="E52" s="94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93" t="s">
        <v>53</v>
      </c>
      <c r="E53" s="94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93" t="s">
        <v>55</v>
      </c>
      <c r="E54" s="94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91" t="s">
        <v>57</v>
      </c>
      <c r="E55" s="92"/>
      <c r="F55" s="57">
        <f>D62+E62+F62+G62+H62</f>
        <v>185656.68999999994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396.908637144112</v>
      </c>
      <c r="E59" s="79">
        <f>E60/117.48</f>
        <v>2256.609039836568</v>
      </c>
      <c r="F59" s="79">
        <f>F60/12</f>
        <v>5060.245000000003</v>
      </c>
      <c r="G59" s="80">
        <f>G60/18.26</f>
        <v>7033.657721796275</v>
      </c>
      <c r="H59" s="81">
        <f>H60/0.88</f>
        <v>23419.227272727272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'[1]Report'!$W$249</f>
        <v>596386.9799999997</v>
      </c>
      <c r="E60" s="66">
        <f>'[1]Report'!$X$242+'[1]Report'!$X$243+'[1]Report'!$X$244+'[1]Report'!$X$246+'[1]Report'!$X$247+'[1]Report'!$X$248</f>
        <v>265106.43000000005</v>
      </c>
      <c r="F60" s="66">
        <f>'[1]Report'!$X$232+'[1]Report'!$X$235+'[1]Report'!$X$273</f>
        <v>60722.94000000003</v>
      </c>
      <c r="G60" s="75">
        <f>'[1]Report'!$X$258+'[1]Report'!$X$268</f>
        <v>128434.59</v>
      </c>
      <c r="H60" s="71">
        <f>'[1]Report'!$X$237+'[1]Report'!$X$255</f>
        <v>20608.92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'[1]Report'!$Z$241+'[1]Report'!$Z$249+'[1]Report'!$Z$256+'[1]Report'!$Z$257</f>
        <v>486129.39999999985</v>
      </c>
      <c r="E61" s="66">
        <f>'[1]Report'!$Z$239+'[1]Report'!$Z$240+'[1]Report'!$Z$242+'[1]Report'!$Z$243+'[1]Report'!$Z$244+'[1]Report'!$Z$246+'[1]Report'!$Z$247+'[1]Report'!$Z$248+'[1]Report'!$Z$252+'[1]Report'!$Z$253</f>
        <v>229542.98999999996</v>
      </c>
      <c r="F61" s="66">
        <f>'[1]Report'!$Z$232+'[1]Report'!$Z$235+'[1]Report'!$Z$273</f>
        <v>50725.280000000035</v>
      </c>
      <c r="G61" s="72">
        <f>'[1]Report'!$Z$233+'[1]Report'!$Z$234+'[1]Report'!$Z$258+'[1]Report'!$Z$259+'[1]Report'!$Z$268+'[1]Report'!$Z$269+'[1]Report'!$Z$270</f>
        <v>103939.75000000001</v>
      </c>
      <c r="H61" s="72">
        <f>'[1]Report'!$Z$237+'[1]Report'!$Z$250+'[1]Report'!$Z$255+'[1]Report'!$Z$274</f>
        <v>15265.75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110257.5799999999</v>
      </c>
      <c r="E62" s="79">
        <f>E60-E61</f>
        <v>35563.44000000009</v>
      </c>
      <c r="F62" s="79">
        <f>F60-F61</f>
        <v>9997.659999999996</v>
      </c>
      <c r="G62" s="81">
        <f>G60-G61</f>
        <v>24494.839999999982</v>
      </c>
      <c r="H62" s="81">
        <f>H60-H61</f>
        <v>5343.169999999998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D60+'[1]Report'!$U$241+'[1]Report'!$U$249</f>
        <v>548746.9799999997</v>
      </c>
      <c r="E63" s="73">
        <f>E60+'[1]Report'!$U$242+'[1]Report'!$U$243+'[1]Report'!$U$244+'[1]Report'!$U$246+'[1]Report'!$U$247+'[1]Report'!$U$248</f>
        <v>249151.89000000007</v>
      </c>
      <c r="F63" s="73">
        <f>F60+'[1]Report'!$U$232+'[1]Report'!$U$235</f>
        <v>59262.89000000003</v>
      </c>
      <c r="G63" s="74">
        <f>G60+'[1]Report'!$U$258+'[1]Report'!$U$268</f>
        <v>125306.46999999999</v>
      </c>
      <c r="H63" s="74">
        <f>H60+'[1]Report'!$U$255</f>
        <v>20608.92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-47640</v>
      </c>
      <c r="E64" s="44">
        <f>E63-E60</f>
        <v>-15954.539999999979</v>
      </c>
      <c r="F64" s="44">
        <f>F63-F60</f>
        <v>-1460.050000000003</v>
      </c>
      <c r="G64" s="44">
        <f>G63-G60</f>
        <v>-3128.12000000001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21" t="s">
        <v>145</v>
      </c>
      <c r="E65" s="122"/>
      <c r="F65" s="122"/>
      <c r="G65" s="122"/>
      <c r="H65" s="123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4" t="s">
        <v>145</v>
      </c>
      <c r="E66" s="125"/>
      <c r="F66" s="125"/>
      <c r="G66" s="125"/>
      <c r="H66" s="126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88" t="s">
        <v>101</v>
      </c>
      <c r="B68" s="105"/>
      <c r="C68" s="105"/>
      <c r="D68" s="105"/>
      <c r="E68" s="105"/>
      <c r="F68" s="105"/>
      <c r="G68" s="105"/>
      <c r="H68" s="106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4" t="s">
        <v>180</v>
      </c>
      <c r="F69" s="86"/>
      <c r="G69" s="87"/>
      <c r="H69" s="26">
        <v>27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4"/>
      <c r="F70" s="86"/>
      <c r="G70" s="87"/>
      <c r="H70" s="26">
        <v>27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4"/>
      <c r="F71" s="86"/>
      <c r="G71" s="87"/>
      <c r="H71" s="26"/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24"/>
      <c r="F72" s="125"/>
      <c r="G72" s="126"/>
      <c r="H72" s="26">
        <f>D64+E64+F64+G64+H64</f>
        <v>-68182.70999999999</v>
      </c>
    </row>
    <row r="73" spans="1:8" ht="25.5" customHeight="1" thickBot="1">
      <c r="A73" s="88" t="s">
        <v>107</v>
      </c>
      <c r="B73" s="105"/>
      <c r="C73" s="105"/>
      <c r="D73" s="105"/>
      <c r="E73" s="105"/>
      <c r="F73" s="105"/>
      <c r="G73" s="105"/>
      <c r="H73" s="106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4">
        <v>6</v>
      </c>
      <c r="F74" s="86"/>
      <c r="G74" s="87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15">
        <v>3</v>
      </c>
      <c r="F75" s="116"/>
      <c r="G75" s="117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12" t="s">
        <v>167</v>
      </c>
      <c r="F76" s="113"/>
      <c r="G76" s="113"/>
      <c r="H76" s="114"/>
    </row>
    <row r="77" ht="12.75">
      <c r="A77" s="1"/>
    </row>
    <row r="78" ht="12.75">
      <c r="A78" s="1"/>
    </row>
    <row r="79" spans="1:8" ht="38.25" customHeight="1">
      <c r="A79" s="111" t="s">
        <v>172</v>
      </c>
      <c r="B79" s="111"/>
      <c r="C79" s="111"/>
      <c r="D79" s="111"/>
      <c r="E79" s="111"/>
      <c r="F79" s="111"/>
      <c r="G79" s="111"/>
      <c r="H79" s="111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18" t="s">
        <v>115</v>
      </c>
      <c r="D82" s="119"/>
      <c r="E82" s="120"/>
    </row>
    <row r="83" spans="1:5" ht="18.75" customHeight="1" thickBot="1">
      <c r="A83" s="29">
        <v>2</v>
      </c>
      <c r="B83" s="4" t="s">
        <v>116</v>
      </c>
      <c r="C83" s="118" t="s">
        <v>117</v>
      </c>
      <c r="D83" s="119"/>
      <c r="E83" s="120"/>
    </row>
    <row r="84" spans="1:5" ht="16.5" customHeight="1" thickBot="1">
      <c r="A84" s="29">
        <v>3</v>
      </c>
      <c r="B84" s="4" t="s">
        <v>118</v>
      </c>
      <c r="C84" s="118" t="s">
        <v>119</v>
      </c>
      <c r="D84" s="119"/>
      <c r="E84" s="120"/>
    </row>
    <row r="85" spans="1:5" ht="13.5" thickBot="1">
      <c r="A85" s="29">
        <v>4</v>
      </c>
      <c r="B85" s="4" t="s">
        <v>16</v>
      </c>
      <c r="C85" s="118" t="s">
        <v>120</v>
      </c>
      <c r="D85" s="119"/>
      <c r="E85" s="120"/>
    </row>
    <row r="86" spans="1:5" ht="24" customHeight="1" thickBot="1">
      <c r="A86" s="29">
        <v>5</v>
      </c>
      <c r="B86" s="4" t="s">
        <v>86</v>
      </c>
      <c r="C86" s="118" t="s">
        <v>121</v>
      </c>
      <c r="D86" s="119"/>
      <c r="E86" s="120"/>
    </row>
    <row r="87" spans="1:5" ht="21" customHeight="1" thickBot="1">
      <c r="A87" s="30">
        <v>6</v>
      </c>
      <c r="B87" s="31" t="s">
        <v>122</v>
      </c>
      <c r="C87" s="118" t="s">
        <v>123</v>
      </c>
      <c r="D87" s="119"/>
      <c r="E87" s="120"/>
    </row>
    <row r="89" ht="12.75">
      <c r="B89" t="s">
        <v>173</v>
      </c>
    </row>
    <row r="90" spans="2:4" ht="12.75">
      <c r="B90" s="89" t="s">
        <v>174</v>
      </c>
      <c r="C90" s="89" t="s">
        <v>175</v>
      </c>
      <c r="D90" s="89" t="s">
        <v>176</v>
      </c>
    </row>
    <row r="91" spans="2:4" ht="12.75">
      <c r="B91" s="89" t="s">
        <v>177</v>
      </c>
      <c r="C91" s="90">
        <f>'[1]Report'!$X$272</f>
        <v>2232.8900000000003</v>
      </c>
      <c r="D91" s="90">
        <f>'[1]Report'!$Z$272</f>
        <v>2030.3700000000003</v>
      </c>
    </row>
    <row r="92" spans="2:4" ht="12.75">
      <c r="B92" s="89" t="s">
        <v>178</v>
      </c>
      <c r="C92" s="90">
        <f>'[1]Report'!$X$251</f>
        <v>2617.79</v>
      </c>
      <c r="D92" s="90">
        <f>'[1]Report'!$Z$251</f>
        <v>1934.5500000000002</v>
      </c>
    </row>
  </sheetData>
  <sheetProtection/>
  <mergeCells count="65">
    <mergeCell ref="D34:F34"/>
    <mergeCell ref="A44:H44"/>
    <mergeCell ref="D29:F29"/>
    <mergeCell ref="D31:F31"/>
    <mergeCell ref="D30:F30"/>
    <mergeCell ref="D32:F32"/>
    <mergeCell ref="A35:H35"/>
    <mergeCell ref="A1:H1"/>
    <mergeCell ref="D4:F4"/>
    <mergeCell ref="D5:F5"/>
    <mergeCell ref="D6:F6"/>
    <mergeCell ref="D25:F25"/>
    <mergeCell ref="D26:F26"/>
    <mergeCell ref="D3:F3"/>
    <mergeCell ref="D8:F8"/>
    <mergeCell ref="A7:H7"/>
    <mergeCell ref="D22:F22"/>
    <mergeCell ref="D23:F23"/>
    <mergeCell ref="D24:F24"/>
    <mergeCell ref="D17:F17"/>
    <mergeCell ref="D18:F18"/>
    <mergeCell ref="C87:E87"/>
    <mergeCell ref="D65:H65"/>
    <mergeCell ref="D66:H66"/>
    <mergeCell ref="C82:E82"/>
    <mergeCell ref="C83:E83"/>
    <mergeCell ref="C84:E84"/>
    <mergeCell ref="C85:E85"/>
    <mergeCell ref="A68:H68"/>
    <mergeCell ref="C86:E86"/>
    <mergeCell ref="E72:G72"/>
    <mergeCell ref="A79:H79"/>
    <mergeCell ref="E76:H76"/>
    <mergeCell ref="E70:G70"/>
    <mergeCell ref="D50:E50"/>
    <mergeCell ref="D51:E51"/>
    <mergeCell ref="D52:E52"/>
    <mergeCell ref="E75:G75"/>
    <mergeCell ref="D53:E53"/>
    <mergeCell ref="E74:G74"/>
    <mergeCell ref="D54:E54"/>
    <mergeCell ref="D19:F19"/>
    <mergeCell ref="D9:F9"/>
    <mergeCell ref="D16:F16"/>
    <mergeCell ref="D10:F10"/>
    <mergeCell ref="D11:F11"/>
    <mergeCell ref="D12:F12"/>
    <mergeCell ref="D13:F13"/>
    <mergeCell ref="D14:F14"/>
    <mergeCell ref="D15:F15"/>
    <mergeCell ref="D20:F20"/>
    <mergeCell ref="D21:F21"/>
    <mergeCell ref="D28:F28"/>
    <mergeCell ref="A73:H73"/>
    <mergeCell ref="E69:G69"/>
    <mergeCell ref="F43:G43"/>
    <mergeCell ref="E71:G71"/>
    <mergeCell ref="D27:F27"/>
    <mergeCell ref="D33:F33"/>
    <mergeCell ref="D48:E48"/>
    <mergeCell ref="D55:E55"/>
    <mergeCell ref="D47:E47"/>
    <mergeCell ref="A49:H49"/>
    <mergeCell ref="D45:E45"/>
    <mergeCell ref="D46:E4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2017-03-15T07:18:04Z</dcterms:modified>
  <cp:category/>
  <cp:version/>
  <cp:contentType/>
  <cp:contentStatus/>
</cp:coreProperties>
</file>