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<sst xmlns="http://schemas.openxmlformats.org/spreadsheetml/2006/main" count="284" uniqueCount="179">
  <si>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</si>
  <si>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</si>
  <si>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</si>
  <si>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</si>
  <si>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</si>
  <si>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</si>
  <si>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</si>
  <si>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</si>
  <si>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</si>
  <si>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</si>
  <si>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</si>
  <si>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</si>
  <si>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</si>
  <si>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</si>
  <si>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</si>
  <si>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</si>
  <si>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</si>
  <si>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</si>
  <si>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</si>
  <si>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</si>
  <si>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</si>
  <si>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</si>
  <si>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</si>
  <si>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</si>
  <si>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</si>
  <si>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</si>
  <si>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</si>
  <si>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</si>
  <si>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</si>
  <si>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</si>
  <si>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</si>
  <si>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</si>
  <si>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</si>
  <si>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</si>
  <si>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</si>
  <si>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</si>
  <si>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</si>
  <si>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</si>
  <si>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</si>
  <si>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</si>
  <si>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</si>
  <si>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</si>
  <si>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</si>
  <si>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</si>
  <si>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</si>
  <si>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</si>
  <si>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</si>
  <si>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</si>
  <si>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</si>
  <si>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</si>
  <si>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</si>
  <si>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</si>
  <si>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</si>
  <si>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</si>
  <si>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</si>
  <si>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</si>
  <si>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</si>
  <si>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</si>
  <si>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</si>
  <si>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</si>
  <si>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</si>
  <si>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</si>
  <si>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</si>
  <si>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</si>
  <si>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</si>
  <si>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</si>
  <si>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</si>
  <si>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</si>
  <si>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</si>
  <si>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</si>
  <si>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</si>
  <si>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</si>
  <si>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</si>
  <si>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</si>
  <si>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</si>
  <si>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</si>
  <si>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</si>
  <si>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</si>
  <si>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</si>
  <si>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</si>
  <si>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</si>
  <si>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</si>
  <si>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</si>
  <si>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</si>
  <si>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</si>
  <si>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</si>
  <si>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</si>
  <si>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</si>
  <si>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</si>
  <si>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</si>
  <si>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</si>
  <si>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</si>
  <si>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</si>
  <si>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</si>
  <si>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</si>
  <si>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</si>
  <si>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</si>
  <si>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</si>
  <si>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</si>
  <si>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</si>
  <si>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</si>
  <si>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</si>
  <si>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</si>
  <si>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</si>
  <si>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</si>
  <si>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</si>
  <si>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</si>
  <si>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</si>
  <si>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</si>
  <si>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</si>
  <si>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</si>
  <si>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</si>
  <si>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</si>
  <si>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</si>
  <si>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</si>
  <si>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</si>
  <si>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</si>
  <si>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</si>
  <si>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</si>
  <si>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</si>
  <si>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</si>
  <si>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</si>
  <si>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</si>
  <si>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</si>
  <si>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</si>
  <si>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</si>
  <si>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</si>
  <si>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</si>
  <si>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</si>
  <si>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</si>
  <si>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</si>
  <si>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</si>
  <si>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</si>
  <si>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</si>
  <si>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</si>
  <si>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</si>
  <si>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</si>
  <si>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</si>
  <si>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</si>
  <si>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</si>
  <si>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</si>
  <si>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</si>
  <si>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</si>
  <si>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</si>
  <si>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</si>
  <si>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</si>
  <si>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</si>
  <si>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</si>
  <si>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</si>
  <si>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</si>
  <si>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</si>
  <si>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</si>
  <si>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</si>
  <si>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</si>
  <si>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</si>
  <si>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</si>
  <si>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</si>
  <si>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</si>
  <si>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</si>
  <si>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</si>
  <si>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</si>
  <si>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</si>
  <si>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</si>
  <si>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</si>
  <si>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</si>
  <si>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</si>
  <si>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</si>
  <si>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</si>
  <si>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</si>
  <si>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</si>
  <si>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</si>
  <si>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</si>
  <si>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</si>
  <si>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</si>
  <si>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</si>
  <si>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</si>
  <si>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</si>
  <si>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</si>
  <si>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СОВЕТСКАЯ, д. 9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</si>
</sst>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User\Desktop\&#1056;&#1072;&#1089;&#1082;&#1088;&#1099;&#1090;&#1080;&#1077;%20&#1080;&#1085;&#1092;&#1086;&#1088;&#1084;&#1072;&#1094;&#1080;&#1080;%20&#1079;&#1072;%202015%20&#1075;\62%20&#1079;&#1072;%202015%20&#1075;.%20&#1044;&#1083;&#1103;%20&#1053;&#1072;&#1090;&#1072;&#1096;&#1080;%20&#1086;&#1087;&#1083;&#1072;&#1090;&#1072;%20&#1080;%20&#1085;&#1072;&#1095;&#1080;&#1089;&#1083;&#1077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F7">
            <v>7793.5</v>
          </cell>
          <cell r="G7">
            <v>1620.02</v>
          </cell>
          <cell r="H7">
            <v>801.82</v>
          </cell>
        </row>
        <row r="9">
          <cell r="C9">
            <v>106114.57</v>
          </cell>
          <cell r="F9">
            <v>88787.71</v>
          </cell>
          <cell r="G9">
            <v>15614.06</v>
          </cell>
          <cell r="H9">
            <v>5315.35</v>
          </cell>
          <cell r="I9">
            <v>69818.77</v>
          </cell>
        </row>
        <row r="12">
          <cell r="C12">
            <v>2183.27</v>
          </cell>
          <cell r="F12">
            <v>2141.86</v>
          </cell>
          <cell r="G12">
            <v>516.95</v>
          </cell>
          <cell r="H12">
            <v>156.41</v>
          </cell>
          <cell r="I12">
            <v>2234.81</v>
          </cell>
        </row>
        <row r="13">
          <cell r="C13">
            <v>331.27</v>
          </cell>
          <cell r="F13">
            <v>331.27</v>
          </cell>
          <cell r="G13">
            <v>71.12</v>
          </cell>
          <cell r="H13">
            <v>33.7</v>
          </cell>
          <cell r="I13">
            <v>365.37</v>
          </cell>
        </row>
        <row r="14">
          <cell r="C14">
            <v>649.4</v>
          </cell>
          <cell r="F14">
            <v>649.4</v>
          </cell>
          <cell r="G14">
            <v>180.19</v>
          </cell>
          <cell r="H14">
            <v>55.38</v>
          </cell>
          <cell r="I14">
            <v>657.11</v>
          </cell>
        </row>
        <row r="15">
          <cell r="C15">
            <v>504906.39</v>
          </cell>
          <cell r="F15">
            <v>504906.39</v>
          </cell>
          <cell r="G15">
            <v>101048.89</v>
          </cell>
          <cell r="H15">
            <v>43098.74</v>
          </cell>
          <cell r="I15">
            <v>310814.11</v>
          </cell>
        </row>
        <row r="18">
          <cell r="C18">
            <v>40058.24</v>
          </cell>
          <cell r="F18">
            <v>38101.97</v>
          </cell>
          <cell r="G18">
            <v>6507.31</v>
          </cell>
          <cell r="H18">
            <v>3706.91</v>
          </cell>
          <cell r="I18">
            <v>28988.39</v>
          </cell>
        </row>
        <row r="20">
          <cell r="F20">
            <v>24057.2</v>
          </cell>
          <cell r="G20">
            <v>5012.14</v>
          </cell>
          <cell r="H20">
            <v>2237.31</v>
          </cell>
          <cell r="I20">
            <v>16930.82</v>
          </cell>
        </row>
        <row r="22">
          <cell r="F22">
            <v>26203</v>
          </cell>
          <cell r="G22">
            <v>5273.25</v>
          </cell>
          <cell r="H22">
            <v>2325.08</v>
          </cell>
          <cell r="I22">
            <v>14464.63</v>
          </cell>
        </row>
        <row r="24">
          <cell r="F24">
            <v>15925.4</v>
          </cell>
          <cell r="G24">
            <v>3331.47</v>
          </cell>
          <cell r="H24">
            <v>1477.54</v>
          </cell>
          <cell r="I24">
            <v>11390.05</v>
          </cell>
        </row>
        <row r="26">
          <cell r="F26">
            <v>48904.9</v>
          </cell>
          <cell r="G26">
            <v>10129.09</v>
          </cell>
          <cell r="H26">
            <v>4982.76</v>
          </cell>
          <cell r="I26">
            <v>35052.59</v>
          </cell>
        </row>
        <row r="31">
          <cell r="C31">
            <v>13826.61</v>
          </cell>
          <cell r="F31">
            <v>13176.08</v>
          </cell>
          <cell r="G31">
            <v>2204.73</v>
          </cell>
          <cell r="H31">
            <v>1208.59</v>
          </cell>
          <cell r="I31">
            <v>9915.53</v>
          </cell>
        </row>
        <row r="34">
          <cell r="F34">
            <v>24215.22</v>
          </cell>
          <cell r="G34">
            <v>4773.38</v>
          </cell>
          <cell r="H34">
            <v>2152.26</v>
          </cell>
          <cell r="I34">
            <v>15855.43</v>
          </cell>
        </row>
        <row r="35">
          <cell r="C35">
            <v>28532</v>
          </cell>
          <cell r="F35">
            <v>27308.2</v>
          </cell>
          <cell r="G35">
            <v>3915.29</v>
          </cell>
          <cell r="H35">
            <v>2348.46</v>
          </cell>
          <cell r="I35">
            <v>21136.14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77">
          <cell r="G77">
            <v>31.57</v>
          </cell>
          <cell r="K77">
            <v>45.70773</v>
          </cell>
          <cell r="P77">
            <v>30.816161</v>
          </cell>
        </row>
        <row r="79">
          <cell r="G79">
            <v>286.27</v>
          </cell>
          <cell r="K79">
            <v>1620.4074249999999</v>
          </cell>
          <cell r="P79">
            <v>1485.373866</v>
          </cell>
        </row>
        <row r="80">
          <cell r="G80">
            <v>159.14</v>
          </cell>
          <cell r="K80">
            <v>2780.676217</v>
          </cell>
          <cell r="P80">
            <v>2705.609879</v>
          </cell>
        </row>
        <row r="83">
          <cell r="G83">
            <v>267.45</v>
          </cell>
          <cell r="K83">
            <v>1662.893444</v>
          </cell>
          <cell r="P83">
            <v>1536.737279</v>
          </cell>
        </row>
        <row r="84">
          <cell r="C84">
            <v>2321.88</v>
          </cell>
          <cell r="K84">
            <v>7035.811162000001</v>
          </cell>
          <cell r="P84">
            <v>8131.041958000001</v>
          </cell>
        </row>
        <row r="267">
          <cell r="C267">
            <v>5073.9</v>
          </cell>
          <cell r="G267">
            <v>5073.9</v>
          </cell>
          <cell r="L267">
            <v>3391.39476</v>
          </cell>
          <cell r="Q267">
            <v>3391.39476</v>
          </cell>
        </row>
        <row r="271">
          <cell r="C271">
            <v>5741.82</v>
          </cell>
          <cell r="G271">
            <v>5741.82</v>
          </cell>
          <cell r="L271">
            <v>3837.832488</v>
          </cell>
          <cell r="Q271">
            <v>3837.832488</v>
          </cell>
        </row>
        <row r="274">
          <cell r="C274">
            <v>426.4</v>
          </cell>
          <cell r="Q274">
            <v>47.50095999999999</v>
          </cell>
        </row>
        <row r="275">
          <cell r="C275">
            <v>842.2</v>
          </cell>
          <cell r="L275">
            <v>797.2953700000002</v>
          </cell>
          <cell r="Q275">
            <v>914.8669300000001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6">
      <selection activeCell="E78" sqref="E78:G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1" t="s">
        <v>178</v>
      </c>
      <c r="B1" s="111"/>
      <c r="C1" s="111"/>
      <c r="D1" s="111"/>
      <c r="E1" s="111"/>
      <c r="F1" s="111"/>
      <c r="G1" s="111"/>
      <c r="H1" s="111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1"/>
      <c r="E3" s="122"/>
      <c r="F3" s="12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2"/>
      <c r="E4" s="113"/>
      <c r="F4" s="114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15"/>
      <c r="E5" s="116"/>
      <c r="F5" s="117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18"/>
      <c r="E6" s="119"/>
      <c r="F6" s="120"/>
      <c r="G6" s="36">
        <v>42369</v>
      </c>
      <c r="H6" s="5"/>
    </row>
    <row r="7" spans="1:8" ht="38.25" customHeight="1" thickBot="1">
      <c r="A7" s="98" t="s">
        <v>13</v>
      </c>
      <c r="B7" s="99"/>
      <c r="C7" s="99"/>
      <c r="D7" s="100"/>
      <c r="E7" s="100"/>
      <c r="F7" s="100"/>
      <c r="G7" s="99"/>
      <c r="H7" s="101"/>
    </row>
    <row r="8" spans="1:8" ht="33" customHeight="1" thickBot="1">
      <c r="A8" s="40" t="s">
        <v>0</v>
      </c>
      <c r="B8" s="39" t="s">
        <v>1</v>
      </c>
      <c r="C8" s="41" t="s">
        <v>2</v>
      </c>
      <c r="D8" s="124" t="s">
        <v>3</v>
      </c>
      <c r="E8" s="125"/>
      <c r="F8" s="126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9" t="s">
        <v>15</v>
      </c>
      <c r="E9" s="122"/>
      <c r="F9" s="140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9" t="s">
        <v>18</v>
      </c>
      <c r="E10" s="122"/>
      <c r="F10" s="140"/>
      <c r="G10" s="63">
        <v>892.68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9" t="s">
        <v>20</v>
      </c>
      <c r="E11" s="122"/>
      <c r="F11" s="140"/>
      <c r="G11" s="90">
        <f>9897.06+21690.83+8659.27+11186.34+3225.04+11001.07</f>
        <v>65659.61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4" t="s">
        <v>23</v>
      </c>
      <c r="E12" s="145"/>
      <c r="F12" s="146"/>
      <c r="G12" s="91">
        <f>G13+G14+G20+G21+G22+G23+G31</f>
        <v>200310.543517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4" t="s">
        <v>26</v>
      </c>
      <c r="E13" s="105"/>
      <c r="F13" s="109"/>
      <c r="G13" s="65">
        <f>3184.96+'[1]Page1'!$F$24</f>
        <v>19110.36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4" t="s">
        <v>29</v>
      </c>
      <c r="E14" s="105"/>
      <c r="F14" s="109"/>
      <c r="G14" s="92">
        <f>4811.44+'[1]Page1'!$F$20+'[2]TDSheet'!$K$79+'[2]TDSheet'!$L$271/3</f>
        <v>31768.324921</v>
      </c>
      <c r="H14" s="5"/>
    </row>
    <row r="15" spans="1:8" ht="26.25" customHeight="1" thickBot="1">
      <c r="A15" s="4"/>
      <c r="B15" s="6"/>
      <c r="C15" s="3" t="s">
        <v>16</v>
      </c>
      <c r="D15" s="104" t="s">
        <v>156</v>
      </c>
      <c r="E15" s="105"/>
      <c r="F15" s="109"/>
      <c r="G15" s="93">
        <f>979.28+6332.24+'[1]Page1'!$G$20+'[1]Page1'!$H$20+'[1]Page1'!$I$20+'[2]TDSheet'!$Q$271/3+'[2]TDSheet'!$P$79</f>
        <v>34256.441362000005</v>
      </c>
      <c r="H15" s="5"/>
    </row>
    <row r="16" spans="1:8" ht="13.5" customHeight="1" thickBot="1">
      <c r="A16" s="4"/>
      <c r="B16" s="6"/>
      <c r="C16" s="3" t="s">
        <v>16</v>
      </c>
      <c r="D16" s="104" t="s">
        <v>157</v>
      </c>
      <c r="E16" s="105"/>
      <c r="F16" s="109"/>
      <c r="G16" s="94">
        <f>11001.07+G14-G15</f>
        <v>8512.953558999994</v>
      </c>
      <c r="H16" s="49"/>
    </row>
    <row r="17" spans="1:8" ht="13.5" customHeight="1" thickBot="1">
      <c r="A17" s="4"/>
      <c r="B17" s="6"/>
      <c r="C17" s="3" t="s">
        <v>16</v>
      </c>
      <c r="D17" s="104" t="s">
        <v>158</v>
      </c>
      <c r="E17" s="105"/>
      <c r="F17" s="109"/>
      <c r="G17" s="65">
        <v>16272.74</v>
      </c>
      <c r="H17" s="5"/>
    </row>
    <row r="18" spans="1:8" ht="24.75" customHeight="1" thickBot="1">
      <c r="A18" s="4"/>
      <c r="B18" s="6"/>
      <c r="C18" s="3" t="s">
        <v>16</v>
      </c>
      <c r="D18" s="104" t="s">
        <v>18</v>
      </c>
      <c r="E18" s="105"/>
      <c r="F18" s="109"/>
      <c r="G18" s="14">
        <f>G10</f>
        <v>892.68</v>
      </c>
      <c r="H18" s="5"/>
    </row>
    <row r="19" spans="1:8" ht="27" customHeight="1" thickBot="1">
      <c r="A19" s="4"/>
      <c r="B19" s="6"/>
      <c r="C19" s="3" t="s">
        <v>16</v>
      </c>
      <c r="D19" s="104" t="s">
        <v>55</v>
      </c>
      <c r="E19" s="105"/>
      <c r="F19" s="109"/>
      <c r="G19" s="73">
        <f>G18+G15-G17</f>
        <v>18876.381362000007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7" t="s">
        <v>32</v>
      </c>
      <c r="E20" s="148"/>
      <c r="F20" s="149"/>
      <c r="G20" s="65">
        <f>4562.94+'[1]Page1'!$F$34</f>
        <v>28778.16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9" t="s">
        <v>151</v>
      </c>
      <c r="E21" s="122"/>
      <c r="F21" s="140"/>
      <c r="G21" s="64">
        <f>5240.6+'[1]Page1'!$F$22</f>
        <v>31443.6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9" t="s">
        <v>152</v>
      </c>
      <c r="E22" s="122"/>
      <c r="F22" s="140"/>
      <c r="G22" s="64">
        <f>1558.7+'[1]Page1'!$F$7</f>
        <v>9352.2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1" t="s">
        <v>153</v>
      </c>
      <c r="E23" s="142"/>
      <c r="F23" s="143"/>
      <c r="G23" s="64">
        <f>9780.98+'[1]Page1'!$F$26</f>
        <v>58685.880000000005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9" t="s">
        <v>35</v>
      </c>
      <c r="E24" s="122"/>
      <c r="F24" s="140"/>
      <c r="G24" s="87">
        <f>G25+G26+G27+G28+G29+G30</f>
        <v>196631.4097588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4" t="s">
        <v>38</v>
      </c>
      <c r="E25" s="145"/>
      <c r="F25" s="146"/>
      <c r="G25" s="82">
        <f>5584.4+12726.66+5166+6403.94+1869.86+6332.24+'[1]Page1'!$I$20+'[1]Page1'!$I$22+'[1]Page1'!$I$24+'[1]Page1'!$I$26+'[1]Page1'!$I$34</f>
        <v>131776.62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4" t="s">
        <v>41</v>
      </c>
      <c r="E26" s="105"/>
      <c r="F26" s="109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4" t="s">
        <v>44</v>
      </c>
      <c r="E27" s="105"/>
      <c r="F27" s="109"/>
      <c r="G27" s="82">
        <f>648.21+1990.71+928.67+1066.59+317.2597928+'[1]Page1'!$G$7+'[1]Page1'!$G$20+'[1]Page1'!$G$22+'[1]Page1'!$G$24+'[1]Page1'!$G$26+'[1]Page1'!$G$34</f>
        <v>35090.7897928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4" t="s">
        <v>47</v>
      </c>
      <c r="E28" s="105"/>
      <c r="F28" s="109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4" t="s">
        <v>124</v>
      </c>
      <c r="E29" s="105"/>
      <c r="F29" s="109"/>
      <c r="G29" s="70">
        <f>'[1]Page1'!$H$7+'[1]Page1'!$H$20+'[1]Page1'!$H$22+'[1]Page1'!$H$24+'[1]Page1'!$H$26+'[1]Page1'!$H$34</f>
        <v>13976.77</v>
      </c>
      <c r="H29" s="83"/>
      <c r="I29" s="79"/>
    </row>
    <row r="30" spans="1:9" ht="13.5" customHeight="1" thickBot="1">
      <c r="A30" s="4"/>
      <c r="B30" s="13"/>
      <c r="C30" s="3"/>
      <c r="D30" s="104" t="s">
        <v>166</v>
      </c>
      <c r="E30" s="105"/>
      <c r="F30" s="105"/>
      <c r="G30" s="89">
        <f>G32-G33-(G31-G32)</f>
        <v>15787.229966000004</v>
      </c>
      <c r="H30" s="84"/>
      <c r="I30" s="79"/>
    </row>
    <row r="31" spans="1:9" ht="13.5" customHeight="1" thickBot="1">
      <c r="A31" s="4"/>
      <c r="B31" s="13"/>
      <c r="C31" s="3"/>
      <c r="D31" s="104" t="s">
        <v>174</v>
      </c>
      <c r="E31" s="105"/>
      <c r="F31" s="105"/>
      <c r="G31" s="85">
        <f>'[2]TDSheet'!$K$77+'[2]TDSheet'!$K$79+'[2]TDSheet'!$K$80+'[2]TDSheet'!$K$83+'[2]TDSheet'!$K$84+'[2]TDSheet'!$L$267+'[2]TDSheet'!$L$271+'[2]TDSheet'!$L$275</f>
        <v>21172.018596</v>
      </c>
      <c r="H31" s="84"/>
      <c r="I31" s="79"/>
    </row>
    <row r="32" spans="1:10" ht="13.5" customHeight="1" thickBot="1">
      <c r="A32" s="4"/>
      <c r="B32" s="13"/>
      <c r="C32" s="3"/>
      <c r="D32" s="104" t="s">
        <v>175</v>
      </c>
      <c r="E32" s="105"/>
      <c r="F32" s="105"/>
      <c r="G32" s="85">
        <f>'[2]TDSheet'!$Q$267+'[2]TDSheet'!$Q$271+'[2]TDSheet'!$Q$274+'[2]TDSheet'!$Q$275+'[2]TDSheet'!$P$77+'[2]TDSheet'!$P$79+'[2]TDSheet'!$P$80+'[2]TDSheet'!$P$83+'[2]TDSheet'!$P$84</f>
        <v>22081.174281000003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104" t="s">
        <v>177</v>
      </c>
      <c r="E33" s="105"/>
      <c r="F33" s="105"/>
      <c r="G33" s="86">
        <f>'[2]TDSheet'!$C$84/2+('[2]TDSheet'!$C$267+'[2]TDSheet'!$C$271+'[2]TDSheet'!$C$274+'[2]TDSheet'!$C$275)/2</f>
        <v>7203.1</v>
      </c>
      <c r="H33" s="84"/>
      <c r="I33" s="79"/>
    </row>
    <row r="34" spans="1:9" ht="13.5" customHeight="1" thickBot="1">
      <c r="A34" s="4"/>
      <c r="B34" s="13"/>
      <c r="C34" s="3"/>
      <c r="D34" s="104" t="s">
        <v>176</v>
      </c>
      <c r="E34" s="105"/>
      <c r="F34" s="105"/>
      <c r="G34" s="86">
        <f>('[2]TDSheet'!$G$77+'[2]TDSheet'!$G$79+'[2]TDSheet'!$G$80+'[2]TDSheet'!$G$83)/2+('[2]TDSheet'!$G$267+'[2]TDSheet'!$G$271)/5</f>
        <v>2535.359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4" t="s">
        <v>51</v>
      </c>
      <c r="E35" s="105"/>
      <c r="F35" s="109"/>
      <c r="G35" s="66">
        <f>G24+G10</f>
        <v>197524.0897588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4" t="s">
        <v>53</v>
      </c>
      <c r="E36" s="105"/>
      <c r="F36" s="109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4" t="s">
        <v>55</v>
      </c>
      <c r="E37" s="105"/>
      <c r="F37" s="109"/>
      <c r="G37" s="73">
        <f>G19</f>
        <v>18876.381362000007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4" t="s">
        <v>57</v>
      </c>
      <c r="E38" s="105"/>
      <c r="F38" s="109"/>
      <c r="G38" s="88">
        <f>G11+G12-G24</f>
        <v>69338.74375820003</v>
      </c>
      <c r="H38" s="49"/>
    </row>
    <row r="39" spans="1:8" ht="38.25" customHeight="1" thickBot="1">
      <c r="A39" s="102" t="s">
        <v>58</v>
      </c>
      <c r="B39" s="103"/>
      <c r="C39" s="103"/>
      <c r="D39" s="103"/>
      <c r="E39" s="103"/>
      <c r="F39" s="99"/>
      <c r="G39" s="103"/>
      <c r="H39" s="101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16272.74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1.41</v>
      </c>
      <c r="F42" s="80" t="s">
        <v>136</v>
      </c>
      <c r="G42" s="60">
        <v>3810334293</v>
      </c>
      <c r="H42" s="61">
        <f>G13</f>
        <v>19110.36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28778.16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31443.6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9352.2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58685.880000000005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7"/>
      <c r="G47" s="109"/>
      <c r="H47" s="61">
        <f>SUM(H41:H46)</f>
        <v>163642.94</v>
      </c>
    </row>
    <row r="48" spans="1:8" ht="19.5" customHeight="1" thickBot="1">
      <c r="A48" s="102" t="s">
        <v>64</v>
      </c>
      <c r="B48" s="103"/>
      <c r="C48" s="103"/>
      <c r="D48" s="103"/>
      <c r="E48" s="103"/>
      <c r="F48" s="103"/>
      <c r="G48" s="103"/>
      <c r="H48" s="110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6" t="s">
        <v>141</v>
      </c>
      <c r="E49" s="97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6" t="s">
        <v>69</v>
      </c>
      <c r="E50" s="97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6" t="s">
        <v>71</v>
      </c>
      <c r="E51" s="97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6" t="s">
        <v>73</v>
      </c>
      <c r="E52" s="97"/>
      <c r="F52" s="56">
        <v>0</v>
      </c>
      <c r="G52" s="51"/>
      <c r="H52" s="49"/>
    </row>
    <row r="53" spans="1:8" ht="18.75" customHeight="1" thickBot="1">
      <c r="A53" s="106" t="s">
        <v>74</v>
      </c>
      <c r="B53" s="107"/>
      <c r="C53" s="107"/>
      <c r="D53" s="107"/>
      <c r="E53" s="107"/>
      <c r="F53" s="107"/>
      <c r="G53" s="107"/>
      <c r="H53" s="108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6" t="s">
        <v>15</v>
      </c>
      <c r="E54" s="97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6" t="s">
        <v>18</v>
      </c>
      <c r="E55" s="97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6" t="s">
        <v>20</v>
      </c>
      <c r="E56" s="97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6" t="s">
        <v>53</v>
      </c>
      <c r="E57" s="97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6" t="s">
        <v>55</v>
      </c>
      <c r="E58" s="97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7" t="s">
        <v>57</v>
      </c>
      <c r="E59" s="138"/>
      <c r="F59" s="57">
        <f>D66+E66+F66+G66+H66</f>
        <v>-49362.159999999996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402.5332361671259</v>
      </c>
      <c r="E63" s="76">
        <f>E64/117.48</f>
        <v>1035.1919475655432</v>
      </c>
      <c r="F63" s="76">
        <f>F64/12</f>
        <v>2634</v>
      </c>
      <c r="G63" s="77">
        <f>G64/18.26</f>
        <v>3410.181818181818</v>
      </c>
      <c r="H63" s="78">
        <f>H64/0.88</f>
        <v>878.8863636363636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99932+'[1]Page1'!$F$15</f>
        <v>604838.39</v>
      </c>
      <c r="E64" s="65">
        <f>30684.78+'[1]Page1'!$F$9+'[1]Page1'!$F$12</f>
        <v>121614.35</v>
      </c>
      <c r="F64" s="65">
        <f>3968.53+'[1]Page1'!$F$13+'[1]Page1'!$F$35</f>
        <v>31608</v>
      </c>
      <c r="G64" s="72">
        <f>8168.24+2823.63+'[1]Page1'!$F$31+'[1]Page1'!$F$18</f>
        <v>62269.92</v>
      </c>
      <c r="H64" s="68">
        <f>124.02+'[1]Page1'!$F$14</f>
        <v>773.42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20338.9+128081.98+'[1]Page1'!$G$15+'[1]Page1'!$H$15+'[1]Page1'!$I$15</f>
        <v>603382.62</v>
      </c>
      <c r="E65" s="65">
        <f>5574.67+51781.54+'[1]Page1'!$G$9+'[1]Page1'!$H$9+'[1]Page1'!$I$9+'[1]Page1'!$G$12+'[1]Page1'!$H$12+'[1]Page1'!$I$12</f>
        <v>151012.56000000003</v>
      </c>
      <c r="F65" s="65">
        <f>801.05+9574.27+'[1]Page1'!$G$35+'[1]Page1'!$H$35+'[1]Page1'!$I$35+'[1]Page1'!$G$13+'[1]Page1'!$H$13+'[1]Page1'!$I$13</f>
        <v>38245.4</v>
      </c>
      <c r="G65" s="69">
        <f>1627.38+18086.5+514.72+4101.32+'[1]Page1'!$G$18+'[1]Page1'!$H$18+'[1]Page1'!$I$18+'[1]Page1'!$G$31+'[1]Page1'!$H$31+'[1]Page1'!$I$31</f>
        <v>76861.37999999999</v>
      </c>
      <c r="H65" s="69">
        <f>36.72+34.88+'[1]Page1'!$G$14+'[1]Page1'!$H$14+'[1]Page1'!$I$14</f>
        <v>964.28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1455.7700000000186</v>
      </c>
      <c r="E66" s="76">
        <f>E64-E65</f>
        <v>-29398.21000000002</v>
      </c>
      <c r="F66" s="76">
        <f>F64-F65</f>
        <v>-6637.4000000000015</v>
      </c>
      <c r="G66" s="78">
        <f>G64-G65</f>
        <v>-14591.459999999992</v>
      </c>
      <c r="H66" s="78">
        <f>H64-H65</f>
        <v>-190.86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99932+'[1]Page1'!$C$15</f>
        <v>604838.39</v>
      </c>
      <c r="E67" s="70">
        <f>31074.75+'[1]Page1'!$C$9+'[1]Page1'!$C$12</f>
        <v>139372.59</v>
      </c>
      <c r="F67" s="70">
        <f>5136.62+'[1]Page1'!$C$13+'[1]Page1'!$C$35</f>
        <v>33999.89</v>
      </c>
      <c r="G67" s="71">
        <f>9457.45+3206.08+'[1]Page1'!$C$18+'[1]Page1'!$C$31</f>
        <v>66548.38</v>
      </c>
      <c r="H67" s="71">
        <f>'[1]Page1'!$C$14</f>
        <v>649.4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17758.23999999999</v>
      </c>
      <c r="F68" s="44">
        <f>F67-F64</f>
        <v>2391.8899999999994</v>
      </c>
      <c r="G68" s="44">
        <f>G67-G64</f>
        <v>4278.460000000006</v>
      </c>
      <c r="H68" s="44">
        <f>H67-H64</f>
        <v>-124.01999999999998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1" t="s">
        <v>145</v>
      </c>
      <c r="E69" s="132"/>
      <c r="F69" s="132"/>
      <c r="G69" s="132"/>
      <c r="H69" s="133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4" t="s">
        <v>145</v>
      </c>
      <c r="E70" s="135"/>
      <c r="F70" s="135"/>
      <c r="G70" s="135"/>
      <c r="H70" s="13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2" t="s">
        <v>101</v>
      </c>
      <c r="B72" s="103"/>
      <c r="C72" s="103"/>
      <c r="D72" s="103"/>
      <c r="E72" s="103"/>
      <c r="F72" s="103"/>
      <c r="G72" s="103"/>
      <c r="H72" s="110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4"/>
      <c r="F73" s="105"/>
      <c r="G73" s="109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4"/>
      <c r="F74" s="105"/>
      <c r="G74" s="109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4"/>
      <c r="F75" s="105"/>
      <c r="G75" s="109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4"/>
      <c r="F76" s="135"/>
      <c r="G76" s="136"/>
      <c r="H76" s="26">
        <f>D68+E68+F68+G68+H68</f>
        <v>24304.569999999996</v>
      </c>
    </row>
    <row r="77" spans="1:8" ht="25.5" customHeight="1" thickBot="1">
      <c r="A77" s="102" t="s">
        <v>107</v>
      </c>
      <c r="B77" s="103"/>
      <c r="C77" s="103"/>
      <c r="D77" s="103"/>
      <c r="E77" s="103"/>
      <c r="F77" s="103"/>
      <c r="G77" s="103"/>
      <c r="H77" s="110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4">
        <v>4</v>
      </c>
      <c r="F78" s="105"/>
      <c r="G78" s="109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4">
        <v>2</v>
      </c>
      <c r="F79" s="155"/>
      <c r="G79" s="156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1" t="s">
        <v>167</v>
      </c>
      <c r="F80" s="152"/>
      <c r="G80" s="152"/>
      <c r="H80" s="153"/>
    </row>
    <row r="81" ht="12.75">
      <c r="A81" s="1"/>
    </row>
    <row r="82" ht="12.75">
      <c r="A82" s="1"/>
    </row>
    <row r="83" spans="1:8" ht="38.25" customHeight="1">
      <c r="A83" s="150" t="s">
        <v>172</v>
      </c>
      <c r="B83" s="150"/>
      <c r="C83" s="150"/>
      <c r="D83" s="150"/>
      <c r="E83" s="150"/>
      <c r="F83" s="150"/>
      <c r="G83" s="150"/>
      <c r="H83" s="15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8" t="s">
        <v>115</v>
      </c>
      <c r="D86" s="129"/>
      <c r="E86" s="130"/>
    </row>
    <row r="87" spans="1:5" ht="18.75" customHeight="1" thickBot="1">
      <c r="A87" s="29">
        <v>2</v>
      </c>
      <c r="B87" s="4" t="s">
        <v>116</v>
      </c>
      <c r="C87" s="128" t="s">
        <v>117</v>
      </c>
      <c r="D87" s="129"/>
      <c r="E87" s="130"/>
    </row>
    <row r="88" spans="1:5" ht="16.5" customHeight="1" thickBot="1">
      <c r="A88" s="29">
        <v>3</v>
      </c>
      <c r="B88" s="4" t="s">
        <v>118</v>
      </c>
      <c r="C88" s="128" t="s">
        <v>119</v>
      </c>
      <c r="D88" s="129"/>
      <c r="E88" s="130"/>
    </row>
    <row r="89" spans="1:5" ht="13.5" thickBot="1">
      <c r="A89" s="29">
        <v>4</v>
      </c>
      <c r="B89" s="4" t="s">
        <v>16</v>
      </c>
      <c r="C89" s="128" t="s">
        <v>120</v>
      </c>
      <c r="D89" s="129"/>
      <c r="E89" s="130"/>
    </row>
    <row r="90" spans="1:5" ht="24" customHeight="1" thickBot="1">
      <c r="A90" s="29">
        <v>5</v>
      </c>
      <c r="B90" s="4" t="s">
        <v>86</v>
      </c>
      <c r="C90" s="128" t="s">
        <v>121</v>
      </c>
      <c r="D90" s="129"/>
      <c r="E90" s="130"/>
    </row>
    <row r="91" spans="1:5" ht="21" customHeight="1" thickBot="1">
      <c r="A91" s="30">
        <v>6</v>
      </c>
      <c r="B91" s="31" t="s">
        <v>122</v>
      </c>
      <c r="C91" s="128" t="s">
        <v>123</v>
      </c>
      <c r="D91" s="129"/>
      <c r="E91" s="130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2016-03-24T08:14:22Z</dcterms:modified>
  <cp:category/>
  <cp:version/>
  <cp:contentType/>
  <cp:contentStatus/>
</cp:coreProperties>
</file>