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<sst xmlns="http://schemas.openxmlformats.org/spreadsheetml/2006/main" count="291" uniqueCount="186">
  <si>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</si>
  <si>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</si>
  <si>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</si>
  <si>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</si>
  <si>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</si>
  <si>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</si>
  <si>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</si>
  <si>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</si>
  <si>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</si>
  <si>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</si>
  <si>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</si>
  <si>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</si>
  <si>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</si>
  <si>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</si>
  <si>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</si>
  <si>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</si>
  <si>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</si>
  <si>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</si>
  <si>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</si>
  <si>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</si>
  <si>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</si>
  <si>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</si>
  <si>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</si>
  <si>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</si>
  <si>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</si>
  <si>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</si>
  <si>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</si>
  <si>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</si>
  <si>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</si>
  <si>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</si>
  <si>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</si>
  <si>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</si>
  <si>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</si>
  <si>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</si>
  <si>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</si>
  <si>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</si>
  <si>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</si>
  <si>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</si>
  <si>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</si>
  <si>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</si>
  <si>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</si>
  <si>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</si>
  <si>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</si>
  <si>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</si>
  <si>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</si>
  <si>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</si>
  <si>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</si>
  <si>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</si>
  <si>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</si>
  <si>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</si>
  <si>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</si>
  <si>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</si>
  <si>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</si>
  <si>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</si>
  <si>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</si>
  <si>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</si>
  <si>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</si>
  <si>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</si>
  <si>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</si>
  <si>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</si>
  <si>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</si>
  <si>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</si>
  <si>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</si>
  <si>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</si>
  <si>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</si>
  <si>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</si>
  <si>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</si>
  <si>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</si>
  <si>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</si>
  <si>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</si>
  <si>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</si>
  <si>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</si>
  <si>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</si>
  <si>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</si>
  <si>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</si>
  <si>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</si>
  <si>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</si>
  <si>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</si>
  <si>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</si>
  <si>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</si>
  <si>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</si>
  <si>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</si>
  <si>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</si>
  <si>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</si>
  <si>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</si>
  <si>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</si>
  <si>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</si>
  <si>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</si>
  <si>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</si>
  <si>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</si>
  <si>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</si>
  <si>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</si>
  <si>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</si>
  <si>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</si>
  <si>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</si>
  <si>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</si>
  <si>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</si>
  <si>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</si>
  <si>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</si>
  <si>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</si>
  <si>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</si>
  <si>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</si>
  <si>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</si>
  <si>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</si>
  <si>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</si>
  <si>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</si>
  <si>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</si>
  <si>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</si>
  <si>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</si>
  <si>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</si>
  <si>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</si>
  <si>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</si>
  <si>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</si>
  <si>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</si>
  <si>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</si>
  <si>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</si>
  <si>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</si>
  <si>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</si>
  <si>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</si>
  <si>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</si>
  <si>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</si>
  <si>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</si>
  <si>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</si>
  <si>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</si>
  <si>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</si>
  <si>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</si>
  <si>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</si>
  <si>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</si>
  <si>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</si>
  <si>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</si>
  <si>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</si>
  <si>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</si>
  <si>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</si>
  <si>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</si>
  <si>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</si>
  <si>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</si>
  <si>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</si>
  <si>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</si>
  <si>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</si>
  <si>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</si>
  <si>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</si>
  <si>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</si>
  <si>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</si>
  <si>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</si>
  <si>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</si>
  <si>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</si>
  <si>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</si>
  <si>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</si>
  <si>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</si>
  <si>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</si>
  <si>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</si>
  <si>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</si>
  <si>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</si>
  <si>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</si>
  <si>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</si>
  <si>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</si>
  <si>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</si>
  <si>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</si>
  <si>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</si>
  <si>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</si>
  <si>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</si>
  <si>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</si>
  <si>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</si>
  <si>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</si>
  <si>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</si>
  <si>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</si>
  <si>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</si>
  <si>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</si>
  <si>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</si>
  <si>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</si>
  <si>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</si>
  <si>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</si>
  <si>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</si>
  <si>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</si>
  <si>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</si>
  <si>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</si>
  <si>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</si>
  <si>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</si>
  <si>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</si>
  <si>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</si>
  <si>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</si>
  <si>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</si>
  <si>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</si>
  <si>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</si>
  <si>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 Амбулаторная, д. 24Г                                                                                                                                                                         за 2016  год</t>
  </si>
  <si>
    <t>кв. 18,5,19,20,8,22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</si>
</sst>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2" borderId="17" xfId="0" applyNumberFormat="1" applyFont="1" applyFill="1" applyBorder="1" applyAlignment="1">
      <alignment/>
    </xf>
    <xf numFmtId="0" fontId="4" fillId="32" borderId="24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2" borderId="31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4" fillId="32" borderId="27" xfId="0" applyFont="1" applyFill="1" applyBorder="1" applyAlignment="1">
      <alignment wrapText="1"/>
    </xf>
    <xf numFmtId="0" fontId="4" fillId="32" borderId="15" xfId="0" applyFont="1" applyFill="1" applyBorder="1" applyAlignment="1">
      <alignment wrapText="1"/>
    </xf>
    <xf numFmtId="0" fontId="4" fillId="32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2" borderId="18" xfId="0" applyNumberFormat="1" applyFont="1" applyFill="1" applyBorder="1" applyAlignment="1">
      <alignment horizontal="right" vertical="top" wrapText="1"/>
    </xf>
    <xf numFmtId="4" fontId="4" fillId="32" borderId="32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2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wrapText="1"/>
    </xf>
    <xf numFmtId="4" fontId="4" fillId="32" borderId="10" xfId="0" applyNumberFormat="1" applyFont="1" applyFill="1" applyBorder="1" applyAlignment="1">
      <alignment wrapText="1"/>
    </xf>
    <xf numFmtId="2" fontId="4" fillId="32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0" fillId="32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77;&#1085;&#1077;&#1088;&#1072;&#1090;&#1086;&#1088;%20&#1087;&#1086;%20&#1085;&#1072;&#1095;&#1080;&#1089;&#1083;&#1077;&#1085;&#1080;&#1103;&#1084;\&#1043;&#1077;&#1085;&#1077;&#1088;&#1072;&#1090;&#1086;&#1088;%20&#1087;&#1086;%20&#1085;&#1072;&#1095;&#1080;&#1089;&#1083;&#1077;&#1085;&#1080;&#1103;&#1084;%20&#1040;&#1084;&#1073;&#1091;&#1083;&#1072;&#1090;&#1086;&#1088;&#1085;&#1072;&#1103;%20&#1046;&#1069;&#1059;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99;&#1087;&#1086;&#1083;&#1085;&#1077;&#1085;&#1080;&#1077;%20&#1087;&#1086;%20&#1046;&#1069;&#1057;%20&#1089;%202016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874">
          <cell r="U874">
            <v>0.06</v>
          </cell>
          <cell r="Z874">
            <v>334.52999999999986</v>
          </cell>
        </row>
        <row r="875">
          <cell r="U875">
            <v>0.02</v>
          </cell>
          <cell r="Z875">
            <v>129.00999999999996</v>
          </cell>
        </row>
        <row r="876">
          <cell r="U876">
            <v>39.6</v>
          </cell>
          <cell r="Z876">
            <v>713.5</v>
          </cell>
        </row>
        <row r="877">
          <cell r="X877">
            <v>385.56999999999994</v>
          </cell>
          <cell r="Z877">
            <v>380.56999999999977</v>
          </cell>
        </row>
        <row r="878">
          <cell r="U878">
            <v>-352.63000000000005</v>
          </cell>
          <cell r="Z878">
            <v>-523.34</v>
          </cell>
        </row>
        <row r="879">
          <cell r="U879">
            <v>-154.31</v>
          </cell>
          <cell r="Z879">
            <v>-72.60999999999987</v>
          </cell>
        </row>
        <row r="880">
          <cell r="U880">
            <v>-1427.0499999999997</v>
          </cell>
          <cell r="X880">
            <v>18933.73</v>
          </cell>
          <cell r="Z880">
            <v>10731.410000000005</v>
          </cell>
        </row>
        <row r="882">
          <cell r="S882">
            <v>3567.15</v>
          </cell>
          <cell r="U882">
            <v>-24.71</v>
          </cell>
          <cell r="X882">
            <v>8021.659999999999</v>
          </cell>
          <cell r="Z882">
            <v>5376.45</v>
          </cell>
        </row>
        <row r="883">
          <cell r="S883">
            <v>22693.280000000002</v>
          </cell>
          <cell r="X883">
            <v>52707.44000000001</v>
          </cell>
          <cell r="Z883">
            <v>34881.35999999999</v>
          </cell>
        </row>
        <row r="884">
          <cell r="U884">
            <v>-1554.97</v>
          </cell>
          <cell r="Z884">
            <v>-4235.570000000001</v>
          </cell>
        </row>
        <row r="885">
          <cell r="Z885">
            <v>520.97</v>
          </cell>
        </row>
        <row r="886">
          <cell r="U886">
            <v>-770.84</v>
          </cell>
          <cell r="Z886">
            <v>6717.07</v>
          </cell>
        </row>
        <row r="887">
          <cell r="U887">
            <v>10562.23</v>
          </cell>
          <cell r="X887">
            <v>18814.05</v>
          </cell>
          <cell r="Z887">
            <v>7203.450000000001</v>
          </cell>
        </row>
        <row r="888">
          <cell r="U888">
            <v>2161.22</v>
          </cell>
          <cell r="X888">
            <v>3849.6799999999994</v>
          </cell>
          <cell r="Z888">
            <v>1473.9600000000005</v>
          </cell>
        </row>
        <row r="889">
          <cell r="U889">
            <v>-31361.149999999998</v>
          </cell>
          <cell r="X889">
            <v>80750.58000000002</v>
          </cell>
          <cell r="Z889">
            <v>30138.579999999984</v>
          </cell>
        </row>
        <row r="891">
          <cell r="U891">
            <v>361.4500000000001</v>
          </cell>
          <cell r="X891">
            <v>547.8100000000001</v>
          </cell>
          <cell r="Z891">
            <v>264.05</v>
          </cell>
        </row>
        <row r="892">
          <cell r="U892">
            <v>73.91000000000001</v>
          </cell>
          <cell r="X892">
            <v>112.07000000000001</v>
          </cell>
          <cell r="Z892">
            <v>53.999999999999986</v>
          </cell>
        </row>
        <row r="893">
          <cell r="U893">
            <v>-886.3</v>
          </cell>
          <cell r="X893">
            <v>2275.34</v>
          </cell>
          <cell r="Z893">
            <v>1249.86</v>
          </cell>
        </row>
        <row r="894">
          <cell r="U894">
            <v>-18038.87</v>
          </cell>
          <cell r="X894">
            <v>182996.49</v>
          </cell>
          <cell r="Z894">
            <v>93146.54999999997</v>
          </cell>
        </row>
        <row r="895">
          <cell r="S895">
            <v>15.36</v>
          </cell>
          <cell r="Z895">
            <v>1.46</v>
          </cell>
        </row>
        <row r="896">
          <cell r="X896">
            <v>206.57999999999998</v>
          </cell>
        </row>
        <row r="897">
          <cell r="Z897">
            <v>336.69999999999993</v>
          </cell>
        </row>
        <row r="898">
          <cell r="Z898">
            <v>55.19999999999999</v>
          </cell>
        </row>
        <row r="900">
          <cell r="X900">
            <v>723.72</v>
          </cell>
          <cell r="Z900">
            <v>456.8899999999999</v>
          </cell>
        </row>
        <row r="901">
          <cell r="Z901">
            <v>303.14000000000004</v>
          </cell>
        </row>
        <row r="902">
          <cell r="Z902">
            <v>65.82999999999996</v>
          </cell>
        </row>
        <row r="903">
          <cell r="U903">
            <v>-3128.81</v>
          </cell>
          <cell r="X903">
            <v>31139.72</v>
          </cell>
          <cell r="Z903">
            <v>13311.330000000004</v>
          </cell>
        </row>
        <row r="904">
          <cell r="Z904">
            <v>149.73000000000002</v>
          </cell>
        </row>
        <row r="905">
          <cell r="S905">
            <v>9377.23</v>
          </cell>
          <cell r="X905">
            <v>18571.920000000006</v>
          </cell>
          <cell r="Z905">
            <v>13179.150000000001</v>
          </cell>
        </row>
        <row r="906">
          <cell r="S906">
            <v>68.42</v>
          </cell>
          <cell r="Z906">
            <v>6.76</v>
          </cell>
        </row>
        <row r="907">
          <cell r="S907">
            <v>8146.91</v>
          </cell>
          <cell r="X907">
            <v>27300.63</v>
          </cell>
          <cell r="Z907">
            <v>16562.610000000004</v>
          </cell>
        </row>
        <row r="908">
          <cell r="S908">
            <v>1064.13</v>
          </cell>
          <cell r="Z908">
            <v>105.67000000000002</v>
          </cell>
        </row>
        <row r="909">
          <cell r="X909">
            <v>50205.36</v>
          </cell>
        </row>
        <row r="913">
          <cell r="U913">
            <v>-1334.39</v>
          </cell>
          <cell r="X913">
            <v>13049.990000000005</v>
          </cell>
          <cell r="Z913">
            <v>5525</v>
          </cell>
        </row>
        <row r="914">
          <cell r="Z914">
            <v>20.419999999999995</v>
          </cell>
        </row>
        <row r="915">
          <cell r="Z915">
            <v>15.52</v>
          </cell>
        </row>
        <row r="916">
          <cell r="X916">
            <v>33569.52</v>
          </cell>
        </row>
        <row r="917">
          <cell r="X917">
            <v>180.96</v>
          </cell>
          <cell r="Z917">
            <v>0</v>
          </cell>
        </row>
        <row r="918">
          <cell r="Z918">
            <v>9.339999999999996</v>
          </cell>
        </row>
        <row r="919">
          <cell r="Z919">
            <v>254.53999999999996</v>
          </cell>
        </row>
        <row r="921">
          <cell r="U921">
            <v>-386.99</v>
          </cell>
          <cell r="Z921">
            <v>1875.2199999999984</v>
          </cell>
        </row>
        <row r="922">
          <cell r="U922">
            <v>-1415.67</v>
          </cell>
          <cell r="Z922">
            <v>2502.749999999999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за июнь"/>
      <sheetName val="помесячно 2016 "/>
      <sheetName val="плотницкие работы 1 кв"/>
      <sheetName val="ремонт вентиляции 1 кв"/>
      <sheetName val="ремонт дверей 1 кв"/>
      <sheetName val="ремонт козырьков 1 кв"/>
      <sheetName val="ремонт кровли"/>
      <sheetName val="ремонт подъездов"/>
      <sheetName val="ремонтные работы"/>
      <sheetName val="теплоизоляционные работы"/>
      <sheetName val="очистка кровли"/>
      <sheetName val="очистка подвала"/>
      <sheetName val="свод ЖЭС 2016"/>
      <sheetName val="общий свод 2016 "/>
      <sheetName val="ремонт козырьков год"/>
      <sheetName val="ремонт отмостки год"/>
      <sheetName val="ремонт крылец год"/>
      <sheetName val="ремонт подъездов год"/>
      <sheetName val="ремонт вентиляции год"/>
      <sheetName val="ремонт водосточки год"/>
      <sheetName val="ремонт дверей год"/>
      <sheetName val="ремонт кровли год"/>
      <sheetName val="ремонт фасада год "/>
      <sheetName val="ремонт фундамента год  "/>
      <sheetName val="ремонтные работы год  "/>
      <sheetName val="теплоизоляционные работы год   "/>
      <sheetName val="плотницкие работы год"/>
      <sheetName val="малярные работы год "/>
      <sheetName val="благоустройство год  "/>
      <sheetName val="очистка год  "/>
    </sheetNames>
    <sheetDataSet>
      <sheetData sheetId="13">
        <row r="721">
          <cell r="K721">
            <v>746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1">
      <selection activeCell="J75" sqref="J7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5" t="s">
        <v>184</v>
      </c>
      <c r="B1" s="135"/>
      <c r="C1" s="135"/>
      <c r="D1" s="135"/>
      <c r="E1" s="135"/>
      <c r="F1" s="135"/>
      <c r="G1" s="135"/>
      <c r="H1" s="13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5"/>
      <c r="E3" s="113"/>
      <c r="F3" s="14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6"/>
      <c r="E4" s="137"/>
      <c r="F4" s="138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39"/>
      <c r="E5" s="140"/>
      <c r="F5" s="141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2"/>
      <c r="E6" s="143"/>
      <c r="F6" s="144"/>
      <c r="G6" s="36">
        <v>42735</v>
      </c>
      <c r="H6" s="5"/>
    </row>
    <row r="7" spans="1:8" ht="38.25" customHeight="1" thickBot="1">
      <c r="A7" s="151" t="s">
        <v>13</v>
      </c>
      <c r="B7" s="152"/>
      <c r="C7" s="152"/>
      <c r="D7" s="153"/>
      <c r="E7" s="153"/>
      <c r="F7" s="153"/>
      <c r="G7" s="152"/>
      <c r="H7" s="154"/>
    </row>
    <row r="8" spans="1:8" ht="33" customHeight="1" thickBot="1">
      <c r="A8" s="40" t="s">
        <v>0</v>
      </c>
      <c r="B8" s="39" t="s">
        <v>1</v>
      </c>
      <c r="C8" s="41" t="s">
        <v>2</v>
      </c>
      <c r="D8" s="147" t="s">
        <v>3</v>
      </c>
      <c r="E8" s="148"/>
      <c r="F8" s="14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2" t="s">
        <v>15</v>
      </c>
      <c r="E9" s="113"/>
      <c r="F9" s="11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2" t="s">
        <v>18</v>
      </c>
      <c r="E10" s="113"/>
      <c r="F10" s="114"/>
      <c r="G10" s="63">
        <v>11295.55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2" t="s">
        <v>20</v>
      </c>
      <c r="E11" s="113"/>
      <c r="F11" s="114"/>
      <c r="G11" s="90">
        <f>'[1]Report'!$S$882+'[1]Report'!$S$883+'[1]Report'!$S$895+'[1]Report'!$S$905+'[1]Report'!$S$906+'[1]Report'!$S$907+'[1]Report'!$S$908+5406.12</f>
        <v>50338.600000000006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5" t="s">
        <v>23</v>
      </c>
      <c r="E12" s="116"/>
      <c r="F12" s="117"/>
      <c r="G12" s="91">
        <f>G13+G14+G20+G21+G22+G23+G31</f>
        <v>195782.65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5"/>
      <c r="G13" s="65">
        <f>'[1]Report'!$X$909</f>
        <v>50205.36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5"/>
      <c r="G14" s="92">
        <f>'[1]Report'!$X$905</f>
        <v>18571.920000000006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5"/>
      <c r="G15" s="93">
        <f>'[1]Report'!$Z$905+'[1]Report'!$Z$906</f>
        <v>13185.910000000002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5"/>
      <c r="G16" s="94">
        <f>'[1]Report'!$S$905+'[1]Report'!$S$906+'[1]Report'!$X$905-'[1]Report'!$Z$905-'[1]Report'!$Z$906</f>
        <v>14831.660000000005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5"/>
      <c r="G17" s="65">
        <f>'[2]общий свод 2016 '!$K$721</f>
        <v>746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5"/>
      <c r="G18" s="14">
        <f>G10</f>
        <v>11295.55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5"/>
      <c r="G19" s="73">
        <f>G18+G15-G17</f>
        <v>23735.46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8" t="s">
        <v>32</v>
      </c>
      <c r="E20" s="119"/>
      <c r="F20" s="120"/>
      <c r="G20" s="65">
        <f>'[1]Report'!$X$916+5406.12</f>
        <v>38975.64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2" t="s">
        <v>151</v>
      </c>
      <c r="E21" s="113"/>
      <c r="F21" s="114"/>
      <c r="G21" s="64">
        <f>'[1]Report'!$X$907</f>
        <v>27300.63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2" t="s">
        <v>152</v>
      </c>
      <c r="E22" s="113"/>
      <c r="F22" s="114"/>
      <c r="G22" s="64">
        <f>'[1]Report'!$X$882</f>
        <v>8021.659999999999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6" t="s">
        <v>153</v>
      </c>
      <c r="E23" s="127"/>
      <c r="F23" s="128"/>
      <c r="G23" s="64">
        <f>'[1]Report'!$X$883</f>
        <v>52707.44000000001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2" t="s">
        <v>35</v>
      </c>
      <c r="E24" s="113"/>
      <c r="F24" s="114"/>
      <c r="G24" s="87">
        <f>G25+G26+G27+G28+G29+G30</f>
        <v>73401.78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5" t="s">
        <v>38</v>
      </c>
      <c r="E25" s="116"/>
      <c r="F25" s="117"/>
      <c r="G25" s="82">
        <f>'[1]Report'!$Z$882+'[1]Report'!$Z$883+'[1]Report'!$Z$895+'[1]Report'!$Z$905+'[1]Report'!$Z$906+'[1]Report'!$Z$907+'[1]Report'!$Z$908+3288.32</f>
        <v>73401.78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5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5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5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5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5"/>
      <c r="G35" s="66">
        <f>G24+G10</f>
        <v>84697.33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5"/>
      <c r="G37" s="73">
        <f>G19</f>
        <v>23735.46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5"/>
      <c r="G38" s="88">
        <f>G11+G12-G24</f>
        <v>172719.47</v>
      </c>
      <c r="H38" s="49"/>
    </row>
    <row r="39" spans="1:8" ht="38.25" customHeight="1" thickBot="1">
      <c r="A39" s="132" t="s">
        <v>58</v>
      </c>
      <c r="B39" s="133"/>
      <c r="C39" s="133"/>
      <c r="D39" s="133"/>
      <c r="E39" s="133"/>
      <c r="F39" s="152"/>
      <c r="G39" s="133"/>
      <c r="H39" s="15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746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5.76</v>
      </c>
      <c r="F42" s="80" t="s">
        <v>136</v>
      </c>
      <c r="G42" s="60">
        <v>3810334293</v>
      </c>
      <c r="H42" s="61">
        <f>G13</f>
        <v>50205.36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38975.64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27300.63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8021.659999999999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52707.44000000001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0"/>
      <c r="G47" s="105"/>
      <c r="H47" s="61">
        <f>SUM(H41:H46)</f>
        <v>177956.73</v>
      </c>
    </row>
    <row r="48" spans="1:8" ht="19.5" customHeight="1" thickBot="1">
      <c r="A48" s="132" t="s">
        <v>64</v>
      </c>
      <c r="B48" s="133"/>
      <c r="C48" s="133"/>
      <c r="D48" s="133"/>
      <c r="E48" s="133"/>
      <c r="F48" s="133"/>
      <c r="G48" s="133"/>
      <c r="H48" s="13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7" t="s">
        <v>141</v>
      </c>
      <c r="E49" s="9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7" t="s">
        <v>69</v>
      </c>
      <c r="E50" s="9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7" t="s">
        <v>71</v>
      </c>
      <c r="E51" s="9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7" t="s">
        <v>73</v>
      </c>
      <c r="E52" s="98"/>
      <c r="F52" s="56">
        <v>0</v>
      </c>
      <c r="G52" s="51"/>
      <c r="H52" s="49"/>
    </row>
    <row r="53" spans="1:8" ht="18.75" customHeight="1" thickBot="1">
      <c r="A53" s="155" t="s">
        <v>74</v>
      </c>
      <c r="B53" s="156"/>
      <c r="C53" s="156"/>
      <c r="D53" s="156"/>
      <c r="E53" s="156"/>
      <c r="F53" s="156"/>
      <c r="G53" s="156"/>
      <c r="H53" s="15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7" t="s">
        <v>15</v>
      </c>
      <c r="E54" s="9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7" t="s">
        <v>18</v>
      </c>
      <c r="E55" s="9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7" t="s">
        <v>20</v>
      </c>
      <c r="E56" s="9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7" t="s">
        <v>53</v>
      </c>
      <c r="E57" s="9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7" t="s">
        <v>55</v>
      </c>
      <c r="E58" s="9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4" t="s">
        <v>57</v>
      </c>
      <c r="E59" s="125"/>
      <c r="F59" s="57">
        <f>D66+E66+F66+G66+H66</f>
        <v>183114.90000000002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121.7881843229645</v>
      </c>
      <c r="E63" s="76">
        <f>E64/117.48</f>
        <v>905.2564691862445</v>
      </c>
      <c r="F63" s="76">
        <f>F64/12</f>
        <v>1609.9416666666666</v>
      </c>
      <c r="G63" s="77">
        <f>G64/18.26</f>
        <v>2420.027929901424</v>
      </c>
      <c r="H63" s="78">
        <f>H64/0.88</f>
        <v>9937.931818181818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'[1]Report'!$X$894</f>
        <v>182996.49</v>
      </c>
      <c r="E64" s="65">
        <f>'[1]Report'!$X$887+'[1]Report'!$X$888+'[1]Report'!$X$889+'[1]Report'!$X$891+'[1]Report'!$X$892+'[1]Report'!$X$893</f>
        <v>106349.53000000001</v>
      </c>
      <c r="F64" s="65">
        <f>'[1]Report'!$X$880+'[1]Report'!$X$877</f>
        <v>19319.3</v>
      </c>
      <c r="G64" s="72">
        <f>'[1]Report'!$X$903+'[1]Report'!$X$913</f>
        <v>44189.71000000001</v>
      </c>
      <c r="H64" s="68">
        <f>'[1]Report'!$X$900+'[1]Report'!$X$882</f>
        <v>8745.38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'[1]Report'!$Z$886+'[1]Report'!$Z$894+'[1]Report'!$Z$901+'[1]Report'!$Z$902+'[1]Report'!$Z$922</f>
        <v>102735.33999999997</v>
      </c>
      <c r="E65" s="65">
        <f>'[1]Report'!$Z$921+'[1]Report'!$Z$898+'[1]Report'!$Z$897+'[1]Report'!$Z$893+'[1]Report'!$Z$892+'[1]Report'!$Z$891+'[1]Report'!$Z$889+'[1]Report'!$Z$888+'[1]Report'!$Z$887+'[1]Report'!$Z$885+'[1]Report'!$Z$884</f>
        <v>38936.41999999999</v>
      </c>
      <c r="F65" s="65">
        <f>'[1]Report'!$Z$876+'[1]Report'!$Z$877+'[1]Report'!$Z$880+'[1]Report'!$Z$918</f>
        <v>11834.820000000005</v>
      </c>
      <c r="G65" s="69">
        <f>'[1]Report'!$Z$915+'[1]Report'!$Z$914+'[1]Report'!$Z$913+'[1]Report'!$Z$904+'[1]Report'!$Z$903+'[1]Report'!$Z$879+'[1]Report'!$Z$878+'[1]Report'!$Z$875+'[1]Report'!$Z$874</f>
        <v>18889.59</v>
      </c>
      <c r="H65" s="69">
        <f>'[1]Report'!$Z$882+'[1]Report'!$Z$895+'[1]Report'!$Z$900+'[1]Report'!$Z$919</f>
        <v>6089.339999999999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80261.15000000002</v>
      </c>
      <c r="E66" s="76">
        <f>E64-E65</f>
        <v>67413.11000000002</v>
      </c>
      <c r="F66" s="76">
        <f>F64-F65</f>
        <v>7484.479999999994</v>
      </c>
      <c r="G66" s="78">
        <f>G64-G65</f>
        <v>25300.120000000006</v>
      </c>
      <c r="H66" s="78">
        <f>H64-H65</f>
        <v>2656.04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D64+'[1]Report'!$U$922+'[1]Report'!$U$894+'[1]Report'!$U$886</f>
        <v>162771.11</v>
      </c>
      <c r="E67" s="70">
        <f>E64+'[1]Report'!$U$884+'[1]Report'!$U$887+'[1]Report'!$U$888+'[1]Report'!$U$889+'[1]Report'!$U$891+'[1]Report'!$U$892+'[1]Report'!$U$893+'[1]Report'!$U$921</f>
        <v>85318.93000000001</v>
      </c>
      <c r="F67" s="70">
        <f>F64+'[1]Report'!$U$880+'[1]Report'!$U$876</f>
        <v>17931.85</v>
      </c>
      <c r="G67" s="71">
        <f>G64+'[1]Report'!$U$874+'[1]Report'!$U$875+'[1]Report'!$U$878+'[1]Report'!$U$879+'[1]Report'!$U$903+'[1]Report'!$U$913</f>
        <v>39219.65000000001</v>
      </c>
      <c r="H67" s="71">
        <f>H64+'[1]Report'!$U$882</f>
        <v>8720.67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-20225.380000000005</v>
      </c>
      <c r="E68" s="44">
        <f>E67-E64</f>
        <v>-21030.600000000006</v>
      </c>
      <c r="F68" s="44">
        <f>F67-F64</f>
        <v>-1387.4500000000007</v>
      </c>
      <c r="G68" s="44">
        <f>G67-G64</f>
        <v>-4970.059999999998</v>
      </c>
      <c r="H68" s="44">
        <f>H67-H64</f>
        <v>-24.709999999999127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9" t="s">
        <v>145</v>
      </c>
      <c r="E69" s="130"/>
      <c r="F69" s="130"/>
      <c r="G69" s="130"/>
      <c r="H69" s="13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6" t="s">
        <v>145</v>
      </c>
      <c r="E70" s="107"/>
      <c r="F70" s="107"/>
      <c r="G70" s="107"/>
      <c r="H70" s="10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2" t="s">
        <v>101</v>
      </c>
      <c r="B72" s="133"/>
      <c r="C72" s="133"/>
      <c r="D72" s="133"/>
      <c r="E72" s="133"/>
      <c r="F72" s="133"/>
      <c r="G72" s="133"/>
      <c r="H72" s="13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 t="s">
        <v>185</v>
      </c>
      <c r="F73" s="104"/>
      <c r="G73" s="105"/>
      <c r="H73" s="26">
        <v>17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5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5"/>
      <c r="H75" s="26">
        <v>17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6"/>
      <c r="F76" s="107"/>
      <c r="G76" s="108"/>
      <c r="H76" s="26">
        <f>D68+E68+F68+G68+H68</f>
        <v>-47638.200000000004</v>
      </c>
    </row>
    <row r="77" spans="1:8" ht="25.5" customHeight="1" thickBot="1">
      <c r="A77" s="132" t="s">
        <v>107</v>
      </c>
      <c r="B77" s="133"/>
      <c r="C77" s="133"/>
      <c r="D77" s="133"/>
      <c r="E77" s="133"/>
      <c r="F77" s="133"/>
      <c r="G77" s="133"/>
      <c r="H77" s="13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>
        <v>6</v>
      </c>
      <c r="F78" s="104"/>
      <c r="G78" s="105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9">
        <v>2</v>
      </c>
      <c r="F79" s="110"/>
      <c r="G79" s="111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0" t="s">
        <v>167</v>
      </c>
      <c r="F80" s="101"/>
      <c r="G80" s="101"/>
      <c r="H80" s="102"/>
    </row>
    <row r="81" ht="12.75">
      <c r="A81" s="1"/>
    </row>
    <row r="82" ht="12.75">
      <c r="A82" s="1"/>
    </row>
    <row r="83" spans="1:8" ht="38.25" customHeight="1">
      <c r="A83" s="99" t="s">
        <v>172</v>
      </c>
      <c r="B83" s="99"/>
      <c r="C83" s="99"/>
      <c r="D83" s="99"/>
      <c r="E83" s="99"/>
      <c r="F83" s="99"/>
      <c r="G83" s="99"/>
      <c r="H83" s="9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1" t="s">
        <v>115</v>
      </c>
      <c r="D86" s="122"/>
      <c r="E86" s="123"/>
    </row>
    <row r="87" spans="1:5" ht="18.75" customHeight="1" thickBot="1">
      <c r="A87" s="29">
        <v>2</v>
      </c>
      <c r="B87" s="4" t="s">
        <v>116</v>
      </c>
      <c r="C87" s="121" t="s">
        <v>117</v>
      </c>
      <c r="D87" s="122"/>
      <c r="E87" s="123"/>
    </row>
    <row r="88" spans="1:5" ht="16.5" customHeight="1" thickBot="1">
      <c r="A88" s="29">
        <v>3</v>
      </c>
      <c r="B88" s="4" t="s">
        <v>118</v>
      </c>
      <c r="C88" s="121" t="s">
        <v>119</v>
      </c>
      <c r="D88" s="122"/>
      <c r="E88" s="123"/>
    </row>
    <row r="89" spans="1:5" ht="13.5" thickBot="1">
      <c r="A89" s="29">
        <v>4</v>
      </c>
      <c r="B89" s="4" t="s">
        <v>16</v>
      </c>
      <c r="C89" s="121" t="s">
        <v>120</v>
      </c>
      <c r="D89" s="122"/>
      <c r="E89" s="123"/>
    </row>
    <row r="90" spans="1:5" ht="24" customHeight="1" thickBot="1">
      <c r="A90" s="29">
        <v>5</v>
      </c>
      <c r="B90" s="4" t="s">
        <v>86</v>
      </c>
      <c r="C90" s="121" t="s">
        <v>121</v>
      </c>
      <c r="D90" s="122"/>
      <c r="E90" s="123"/>
    </row>
    <row r="91" spans="1:5" ht="21" customHeight="1" thickBot="1">
      <c r="A91" s="30">
        <v>6</v>
      </c>
      <c r="B91" s="31" t="s">
        <v>122</v>
      </c>
      <c r="C91" s="121" t="s">
        <v>123</v>
      </c>
      <c r="D91" s="122"/>
      <c r="E91" s="123"/>
    </row>
    <row r="93" ht="12.75">
      <c r="B93" t="s">
        <v>178</v>
      </c>
    </row>
    <row r="94" spans="2:4" ht="12.75">
      <c r="B94" s="95" t="s">
        <v>179</v>
      </c>
      <c r="C94" s="95" t="s">
        <v>180</v>
      </c>
      <c r="D94" s="95" t="s">
        <v>181</v>
      </c>
    </row>
    <row r="95" spans="2:4" ht="12.75">
      <c r="B95" s="95" t="s">
        <v>182</v>
      </c>
      <c r="C95" s="96">
        <f>'[1]Report'!$X$917</f>
        <v>180.96</v>
      </c>
      <c r="D95" s="96">
        <f>'[1]Report'!$Z$917</f>
        <v>0</v>
      </c>
    </row>
    <row r="96" spans="2:4" ht="12.75">
      <c r="B96" s="95" t="s">
        <v>183</v>
      </c>
      <c r="C96" s="96">
        <f>'[1]Report'!$X$896</f>
        <v>206.57999999999998</v>
      </c>
      <c r="D96" s="96">
        <v>0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2017-03-14T07:09:07Z</dcterms:modified>
  <cp:category/>
  <cp:version/>
  <cp:contentType/>
  <cp:contentStatus/>
</cp:coreProperties>
</file>