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<sst xmlns="http://schemas.openxmlformats.org/spreadsheetml/2006/main" count="305" uniqueCount="200">
  <si>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</si>
  <si>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</si>
  <si>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</si>
  <si>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</si>
  <si>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</si>
  <si>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</si>
  <si>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</si>
  <si>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</si>
  <si>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</si>
  <si>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</si>
  <si>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</si>
  <si>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</si>
  <si>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</si>
  <si>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</si>
  <si>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</si>
  <si>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</si>
  <si>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</si>
  <si>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</si>
  <si>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</si>
  <si>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</si>
  <si>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</si>
  <si>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</si>
  <si>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</si>
  <si>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</si>
  <si>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</si>
  <si>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</si>
  <si>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</si>
  <si>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</si>
  <si>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</si>
  <si>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</si>
  <si>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</si>
  <si>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</si>
  <si>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</si>
  <si>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</si>
  <si>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</si>
  <si>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</si>
  <si>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</si>
  <si>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</si>
  <si>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</si>
  <si>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</si>
  <si>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</si>
  <si>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</si>
  <si>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</si>
  <si>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</si>
  <si>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</si>
  <si>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</si>
  <si>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</si>
  <si>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</si>
  <si>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</si>
  <si>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</si>
  <si>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</si>
  <si>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</si>
  <si>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</si>
  <si>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</si>
  <si>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</si>
  <si>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</si>
  <si>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</si>
  <si>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</si>
  <si>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</si>
  <si>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</si>
  <si>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</si>
  <si>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</si>
  <si>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</si>
  <si>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</si>
  <si>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</si>
  <si>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</si>
  <si>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</si>
  <si>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</si>
  <si>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</si>
  <si>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</si>
  <si>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</si>
  <si>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</si>
  <si>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</si>
  <si>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</si>
  <si>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</si>
  <si>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</si>
  <si>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</si>
  <si>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</si>
  <si>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</si>
  <si>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</si>
  <si>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</si>
  <si>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</si>
  <si>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</si>
  <si>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</si>
  <si>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</si>
  <si>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</si>
  <si>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</si>
  <si>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</si>
  <si>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</si>
  <si>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</si>
  <si>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</si>
  <si>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</si>
  <si>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</si>
  <si>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</si>
  <si>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</si>
  <si>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</si>
  <si>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</si>
  <si>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</si>
  <si>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</si>
  <si>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</si>
  <si>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</si>
  <si>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</si>
  <si>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</si>
  <si>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</si>
  <si>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</si>
  <si>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</si>
  <si>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</si>
  <si>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</si>
  <si>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</si>
  <si>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</si>
  <si>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</si>
  <si>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</si>
  <si>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</si>
  <si>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</si>
  <si>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</si>
  <si>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</si>
  <si>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</si>
  <si>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</si>
  <si>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</si>
  <si>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</si>
  <si>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</si>
  <si>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</si>
  <si>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</si>
  <si>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</si>
  <si>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</si>
  <si>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</si>
  <si>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</si>
  <si>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</si>
  <si>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</si>
  <si>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</si>
  <si>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</si>
  <si>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</si>
  <si>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</si>
  <si>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</si>
  <si>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</si>
  <si>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</si>
  <si>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</si>
  <si>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</si>
  <si>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</si>
  <si>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</si>
  <si>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</si>
  <si>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</si>
  <si>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</si>
  <si>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</si>
  <si>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</si>
  <si>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</si>
  <si>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</si>
  <si>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</si>
  <si>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</si>
  <si>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</si>
  <si>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</si>
  <si>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</si>
  <si>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</si>
  <si>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</si>
  <si>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</si>
  <si>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</si>
  <si>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</si>
  <si>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</si>
  <si>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</si>
  <si>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</si>
  <si>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</si>
  <si>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</si>
  <si>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</si>
  <si>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</si>
  <si>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</si>
  <si>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</si>
  <si>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</si>
  <si>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</si>
  <si>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</si>
  <si>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</si>
  <si>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</si>
  <si>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</si>
  <si>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</si>
  <si>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</si>
  <si>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</si>
  <si>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</si>
  <si>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</si>
  <si>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</si>
  <si>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</si>
  <si>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</si>
  <si>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</si>
  <si>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</si>
  <si>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</si>
  <si>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</si>
  <si>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</si>
  <si>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</si>
  <si>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</si>
  <si>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</si>
  <si>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</si>
  <si>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</si>
  <si>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</si>
  <si>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</si>
  <si>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</si>
  <si>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43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</si>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</sst>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40" fillId="0" borderId="37" xfId="0" applyFont="1" applyBorder="1" applyAlignment="1">
      <alignment wrapText="1"/>
    </xf>
    <xf numFmtId="0" fontId="49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50" fillId="0" borderId="38" xfId="0" applyFont="1" applyBorder="1" applyAlignment="1">
      <alignment horizontal="center" vertical="justify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8;&#1086;&#1085;&#1082;&#1086;&#1085;&#1086;&#107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6">
          <cell r="H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60">
          <cell r="U260">
            <v>0</v>
          </cell>
          <cell r="X260">
            <v>183.76000000000002</v>
          </cell>
          <cell r="Z260">
            <v>83.59999999999998</v>
          </cell>
        </row>
        <row r="261">
          <cell r="Z261">
            <v>-0.3000000000009095</v>
          </cell>
        </row>
        <row r="262">
          <cell r="Z262">
            <v>-0.1</v>
          </cell>
        </row>
        <row r="263">
          <cell r="U263">
            <v>-46.42</v>
          </cell>
          <cell r="X263">
            <v>8810.619999999999</v>
          </cell>
          <cell r="Z263">
            <v>3375.600000000001</v>
          </cell>
        </row>
        <row r="265">
          <cell r="X265">
            <v>2359.9</v>
          </cell>
        </row>
        <row r="266">
          <cell r="X266">
            <v>9285.16</v>
          </cell>
        </row>
        <row r="270">
          <cell r="U270">
            <v>-48.85</v>
          </cell>
          <cell r="X270">
            <v>5384.81</v>
          </cell>
          <cell r="Z270">
            <v>2366.1399999999994</v>
          </cell>
        </row>
        <row r="272">
          <cell r="S272">
            <v>7723.49</v>
          </cell>
        </row>
        <row r="273">
          <cell r="S273">
            <v>178.27</v>
          </cell>
        </row>
        <row r="274">
          <cell r="U274">
            <v>-222.78</v>
          </cell>
          <cell r="X274">
            <v>12794.140000000001</v>
          </cell>
        </row>
        <row r="275">
          <cell r="X275">
            <v>0</v>
          </cell>
        </row>
        <row r="280">
          <cell r="U280">
            <v>-20.45</v>
          </cell>
          <cell r="X280">
            <v>2256.6400000000003</v>
          </cell>
          <cell r="Z280">
            <v>1000.24</v>
          </cell>
        </row>
        <row r="283">
          <cell r="X283">
            <v>15227.64</v>
          </cell>
        </row>
        <row r="285">
          <cell r="U285">
            <v>0</v>
          </cell>
          <cell r="X285">
            <v>0</v>
          </cell>
          <cell r="Z2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193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46"/>
      <c r="F3" s="14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22" t="s">
        <v>13</v>
      </c>
      <c r="B7" s="123"/>
      <c r="C7" s="123"/>
      <c r="D7" s="124"/>
      <c r="E7" s="124"/>
      <c r="F7" s="124"/>
      <c r="G7" s="123"/>
      <c r="H7" s="125"/>
    </row>
    <row r="8" spans="1:8" ht="33" customHeight="1" thickBot="1">
      <c r="A8" s="40" t="s">
        <v>0</v>
      </c>
      <c r="B8" s="39" t="s">
        <v>1</v>
      </c>
      <c r="C8" s="41" t="s">
        <v>2</v>
      </c>
      <c r="D8" s="148" t="s">
        <v>3</v>
      </c>
      <c r="E8" s="149"/>
      <c r="F8" s="15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3" t="s">
        <v>15</v>
      </c>
      <c r="E9" s="146"/>
      <c r="F9" s="16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3" t="s">
        <v>18</v>
      </c>
      <c r="E10" s="146"/>
      <c r="F10" s="164"/>
      <c r="G10" s="63">
        <v>-49137.07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3" t="s">
        <v>20</v>
      </c>
      <c r="E11" s="146"/>
      <c r="F11" s="164"/>
      <c r="G11" s="90">
        <v>31354.35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8" t="s">
        <v>23</v>
      </c>
      <c r="E12" s="169"/>
      <c r="F12" s="170"/>
      <c r="G12" s="91">
        <f>G13+G14+G20+G21+G22+G23+G31</f>
        <v>48533.630000000005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65">
        <v>665.09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92">
        <v>8424.48</v>
      </c>
      <c r="H14" s="5"/>
    </row>
    <row r="15" spans="1:8" ht="26.25" customHeight="1" thickBot="1">
      <c r="A15" s="4"/>
      <c r="B15" s="6"/>
      <c r="C15" s="3" t="s">
        <v>16</v>
      </c>
      <c r="D15" s="128" t="s">
        <v>156</v>
      </c>
      <c r="E15" s="129"/>
      <c r="F15" s="133"/>
      <c r="G15" s="93">
        <v>2889.67</v>
      </c>
      <c r="H15" s="5"/>
    </row>
    <row r="16" spans="1:8" ht="13.5" customHeight="1" thickBot="1">
      <c r="A16" s="4"/>
      <c r="B16" s="6"/>
      <c r="C16" s="3" t="s">
        <v>16</v>
      </c>
      <c r="D16" s="128" t="s">
        <v>157</v>
      </c>
      <c r="E16" s="129"/>
      <c r="F16" s="133"/>
      <c r="G16" s="94">
        <f>'[2]Report'!$S$272+'[2]Report'!$S$273+G14-G15</f>
        <v>13436.57</v>
      </c>
      <c r="H16" s="49"/>
    </row>
    <row r="17" spans="1:8" ht="13.5" customHeight="1" thickBot="1">
      <c r="A17" s="4"/>
      <c r="B17" s="6"/>
      <c r="C17" s="3" t="s">
        <v>16</v>
      </c>
      <c r="D17" s="128" t="s">
        <v>158</v>
      </c>
      <c r="E17" s="129"/>
      <c r="F17" s="133"/>
      <c r="G17" s="65">
        <v>14935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4">
        <f>G10</f>
        <v>-49137.07</v>
      </c>
      <c r="H18" s="5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73">
        <f>G18+G15-G17</f>
        <v>-61182.4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1" t="s">
        <v>32</v>
      </c>
      <c r="E20" s="172"/>
      <c r="F20" s="173"/>
      <c r="G20" s="65">
        <f>'[2]Report'!$X$283</f>
        <v>15227.64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63" t="s">
        <v>151</v>
      </c>
      <c r="E21" s="146"/>
      <c r="F21" s="164"/>
      <c r="G21" s="64">
        <f>'[2]Report'!$X$274+'[2]Report'!$X$275+'[2]Report'!$U$274</f>
        <v>12571.36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63" t="s">
        <v>152</v>
      </c>
      <c r="E22" s="146"/>
      <c r="F22" s="164"/>
      <c r="G22" s="64">
        <f>'[2]Report'!$X$265</f>
        <v>2359.9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5" t="s">
        <v>153</v>
      </c>
      <c r="E23" s="166"/>
      <c r="F23" s="167"/>
      <c r="G23" s="64">
        <f>'[2]Report'!$X$266</f>
        <v>9285.16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63" t="s">
        <v>35</v>
      </c>
      <c r="E24" s="146"/>
      <c r="F24" s="164"/>
      <c r="G24" s="87">
        <f>G25+G26+G27+G28+G29+G30</f>
        <v>16317.34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8" t="s">
        <v>38</v>
      </c>
      <c r="E25" s="169"/>
      <c r="F25" s="170"/>
      <c r="G25" s="82">
        <v>16317.34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8" t="s">
        <v>41</v>
      </c>
      <c r="E26" s="129"/>
      <c r="F26" s="13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8" t="s">
        <v>44</v>
      </c>
      <c r="E27" s="129"/>
      <c r="F27" s="13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8" t="s">
        <v>47</v>
      </c>
      <c r="E28" s="129"/>
      <c r="F28" s="133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8" t="s">
        <v>124</v>
      </c>
      <c r="E29" s="129"/>
      <c r="F29" s="133"/>
      <c r="G29" s="70">
        <f>'[1]Page1'!$H$16</f>
        <v>0</v>
      </c>
      <c r="H29" s="83"/>
      <c r="I29" s="79"/>
    </row>
    <row r="30" spans="1:9" ht="13.5" customHeight="1" thickBot="1">
      <c r="A30" s="4"/>
      <c r="B30" s="13"/>
      <c r="C30" s="3"/>
      <c r="D30" s="128" t="s">
        <v>166</v>
      </c>
      <c r="E30" s="129"/>
      <c r="F30" s="12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8" t="s">
        <v>174</v>
      </c>
      <c r="E31" s="129"/>
      <c r="F31" s="12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8" t="s">
        <v>175</v>
      </c>
      <c r="E32" s="129"/>
      <c r="F32" s="12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8" t="s">
        <v>177</v>
      </c>
      <c r="E33" s="129"/>
      <c r="F33" s="12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8" t="s">
        <v>176</v>
      </c>
      <c r="E34" s="129"/>
      <c r="F34" s="12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8" t="s">
        <v>51</v>
      </c>
      <c r="E35" s="129"/>
      <c r="F35" s="133"/>
      <c r="G35" s="66">
        <f>G24+G10</f>
        <v>-32819.729999999996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8" t="s">
        <v>53</v>
      </c>
      <c r="E36" s="129"/>
      <c r="F36" s="13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8" t="s">
        <v>55</v>
      </c>
      <c r="E37" s="129"/>
      <c r="F37" s="133"/>
      <c r="G37" s="73">
        <f>G19</f>
        <v>-61182.4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8" t="s">
        <v>57</v>
      </c>
      <c r="E38" s="129"/>
      <c r="F38" s="133"/>
      <c r="G38" s="88">
        <f>G11+G12-G24</f>
        <v>63570.640000000014</v>
      </c>
      <c r="H38" s="49"/>
    </row>
    <row r="39" spans="1:8" ht="38.25" customHeight="1" thickBot="1">
      <c r="A39" s="126" t="s">
        <v>58</v>
      </c>
      <c r="B39" s="127"/>
      <c r="C39" s="127"/>
      <c r="D39" s="127"/>
      <c r="E39" s="127"/>
      <c r="F39" s="123"/>
      <c r="G39" s="127"/>
      <c r="H39" s="12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14935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1.54</v>
      </c>
      <c r="F42" s="80" t="s">
        <v>136</v>
      </c>
      <c r="G42" s="60">
        <v>3810334293</v>
      </c>
      <c r="H42" s="61">
        <f>G13</f>
        <v>665.09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15227.64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12571.36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2359.9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3.19</v>
      </c>
      <c r="F46" s="62" t="s">
        <v>139</v>
      </c>
      <c r="G46" s="60">
        <v>3848006622</v>
      </c>
      <c r="H46" s="61">
        <f>G23</f>
        <v>9285.16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1"/>
      <c r="G47" s="133"/>
      <c r="H47" s="61">
        <f>SUM(H41:H46)</f>
        <v>55044.149999999994</v>
      </c>
    </row>
    <row r="48" spans="1:8" ht="19.5" customHeight="1" thickBot="1">
      <c r="A48" s="126" t="s">
        <v>64</v>
      </c>
      <c r="B48" s="127"/>
      <c r="C48" s="127"/>
      <c r="D48" s="127"/>
      <c r="E48" s="127"/>
      <c r="F48" s="127"/>
      <c r="G48" s="127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0" t="s">
        <v>141</v>
      </c>
      <c r="E49" s="12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0" t="s">
        <v>69</v>
      </c>
      <c r="E50" s="12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0" t="s">
        <v>71</v>
      </c>
      <c r="E51" s="12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0" t="s">
        <v>73</v>
      </c>
      <c r="E52" s="121"/>
      <c r="F52" s="56">
        <v>0</v>
      </c>
      <c r="G52" s="51"/>
      <c r="H52" s="49"/>
    </row>
    <row r="53" spans="1:8" ht="18.75" customHeight="1" thickBot="1">
      <c r="A53" s="130" t="s">
        <v>74</v>
      </c>
      <c r="B53" s="131"/>
      <c r="C53" s="131"/>
      <c r="D53" s="131"/>
      <c r="E53" s="131"/>
      <c r="F53" s="131"/>
      <c r="G53" s="131"/>
      <c r="H53" s="13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0" t="s">
        <v>15</v>
      </c>
      <c r="E54" s="12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0" t="s">
        <v>18</v>
      </c>
      <c r="E55" s="12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0" t="s">
        <v>20</v>
      </c>
      <c r="E56" s="12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0" t="s">
        <v>53</v>
      </c>
      <c r="E57" s="12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0" t="s">
        <v>55</v>
      </c>
      <c r="E58" s="12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61" t="s">
        <v>57</v>
      </c>
      <c r="E59" s="162"/>
      <c r="F59" s="57">
        <f>D66+E66+F66+G66+H66</f>
        <v>9971.660000000002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749.5316666666666</v>
      </c>
      <c r="G63" s="77">
        <f>G64/18.26</f>
        <v>418.4802847754655</v>
      </c>
      <c r="H63" s="78">
        <f>H64/0.88</f>
        <v>263.8636363636364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'[2]Report'!$X$260+'[2]Report'!$X$263+'[2]Report'!$X$285</f>
        <v>8994.38</v>
      </c>
      <c r="G64" s="72">
        <f>'[2]Report'!$X$270+'[2]Report'!$X$280</f>
        <v>7641.450000000001</v>
      </c>
      <c r="H64" s="68">
        <v>232.2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'[2]Report'!$Z$260+'[2]Report'!$Z$263+'[2]Report'!$Z$285</f>
        <v>3459.2000000000007</v>
      </c>
      <c r="G65" s="69">
        <f>'[2]Report'!$Z$280+'[2]Report'!$Z$270+'[2]Report'!$Z$262+'[2]Report'!$Z$261</f>
        <v>3365.979999999998</v>
      </c>
      <c r="H65" s="69">
        <v>71.19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5535.1799999999985</v>
      </c>
      <c r="G66" s="78">
        <f>G64-G65</f>
        <v>4275.470000000003</v>
      </c>
      <c r="H66" s="78">
        <f>H64-H65</f>
        <v>161.01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'[2]Report'!$X$260+'[2]Report'!$X$263+'[2]Report'!$X$285+'[2]Report'!$U$285+'[2]Report'!$U$263+'[2]Report'!$U$260</f>
        <v>8947.96</v>
      </c>
      <c r="G67" s="71">
        <f>'[2]Report'!$X$270+'[2]Report'!$X$280+'[2]Report'!$U$280+'[2]Report'!$U$270</f>
        <v>7572.150000000001</v>
      </c>
      <c r="H67" s="71">
        <v>232.2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-46.42000000000007</v>
      </c>
      <c r="G68" s="44">
        <f>G67-G64</f>
        <v>-69.30000000000018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5" t="s">
        <v>145</v>
      </c>
      <c r="E69" s="156"/>
      <c r="F69" s="156"/>
      <c r="G69" s="156"/>
      <c r="H69" s="15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8" t="s">
        <v>145</v>
      </c>
      <c r="E70" s="159"/>
      <c r="F70" s="159"/>
      <c r="G70" s="159"/>
      <c r="H70" s="16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6" t="s">
        <v>101</v>
      </c>
      <c r="B72" s="127"/>
      <c r="C72" s="127"/>
      <c r="D72" s="127"/>
      <c r="E72" s="127"/>
      <c r="F72" s="127"/>
      <c r="G72" s="127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8"/>
      <c r="F73" s="129"/>
      <c r="G73" s="13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8"/>
      <c r="F74" s="129"/>
      <c r="G74" s="133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8"/>
      <c r="F75" s="129"/>
      <c r="G75" s="13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8"/>
      <c r="F76" s="159"/>
      <c r="G76" s="160"/>
      <c r="H76" s="26">
        <f>D68+E68+F68+G68+H68</f>
        <v>-115.72000000000025</v>
      </c>
    </row>
    <row r="77" spans="1:8" ht="25.5" customHeight="1" thickBot="1">
      <c r="A77" s="126" t="s">
        <v>107</v>
      </c>
      <c r="B77" s="127"/>
      <c r="C77" s="127"/>
      <c r="D77" s="127"/>
      <c r="E77" s="127"/>
      <c r="F77" s="127"/>
      <c r="G77" s="127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8"/>
      <c r="F78" s="129"/>
      <c r="G78" s="13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8"/>
      <c r="F79" s="179"/>
      <c r="G79" s="18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75" t="s">
        <v>167</v>
      </c>
      <c r="F80" s="176"/>
      <c r="G80" s="176"/>
      <c r="H80" s="177"/>
    </row>
    <row r="81" ht="12.75">
      <c r="A81" s="1"/>
    </row>
    <row r="82" ht="12.75">
      <c r="A82" s="1"/>
    </row>
    <row r="83" spans="1:8" ht="38.25" customHeight="1">
      <c r="A83" s="174" t="s">
        <v>172</v>
      </c>
      <c r="B83" s="174"/>
      <c r="C83" s="174"/>
      <c r="D83" s="174"/>
      <c r="E83" s="174"/>
      <c r="F83" s="174"/>
      <c r="G83" s="174"/>
      <c r="H83" s="17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52" t="s">
        <v>115</v>
      </c>
      <c r="D86" s="153"/>
      <c r="E86" s="154"/>
    </row>
    <row r="87" spans="1:5" ht="18.75" customHeight="1" thickBot="1">
      <c r="A87" s="29">
        <v>2</v>
      </c>
      <c r="B87" s="4" t="s">
        <v>116</v>
      </c>
      <c r="C87" s="152" t="s">
        <v>117</v>
      </c>
      <c r="D87" s="153"/>
      <c r="E87" s="154"/>
    </row>
    <row r="88" spans="1:5" ht="16.5" customHeight="1" thickBot="1">
      <c r="A88" s="29">
        <v>3</v>
      </c>
      <c r="B88" s="4" t="s">
        <v>118</v>
      </c>
      <c r="C88" s="152" t="s">
        <v>119</v>
      </c>
      <c r="D88" s="153"/>
      <c r="E88" s="154"/>
    </row>
    <row r="89" spans="1:5" ht="13.5" thickBot="1">
      <c r="A89" s="29">
        <v>4</v>
      </c>
      <c r="B89" s="4" t="s">
        <v>16</v>
      </c>
      <c r="C89" s="152" t="s">
        <v>120</v>
      </c>
      <c r="D89" s="153"/>
      <c r="E89" s="154"/>
    </row>
    <row r="90" spans="1:5" ht="24" customHeight="1" thickBot="1">
      <c r="A90" s="29">
        <v>5</v>
      </c>
      <c r="B90" s="4" t="s">
        <v>86</v>
      </c>
      <c r="C90" s="152" t="s">
        <v>121</v>
      </c>
      <c r="D90" s="153"/>
      <c r="E90" s="154"/>
    </row>
    <row r="91" spans="1:5" ht="21" customHeight="1" thickBot="1">
      <c r="A91" s="30">
        <v>6</v>
      </c>
      <c r="B91" s="31" t="s">
        <v>122</v>
      </c>
      <c r="C91" s="152" t="s">
        <v>123</v>
      </c>
      <c r="D91" s="153"/>
      <c r="E91" s="154"/>
    </row>
    <row r="93" spans="2:3" ht="15">
      <c r="B93" s="119" t="s">
        <v>194</v>
      </c>
      <c r="C93" s="119"/>
    </row>
    <row r="94" spans="2:4" ht="26.25">
      <c r="B94" s="113" t="s">
        <v>195</v>
      </c>
      <c r="C94" s="114" t="s">
        <v>196</v>
      </c>
      <c r="D94" s="115" t="s">
        <v>197</v>
      </c>
    </row>
    <row r="95" spans="2:4" ht="25.5">
      <c r="B95" s="116" t="s">
        <v>198</v>
      </c>
      <c r="C95" s="117">
        <v>500.72</v>
      </c>
      <c r="D95" s="118">
        <v>133.01</v>
      </c>
    </row>
    <row r="96" spans="2:4" ht="25.5">
      <c r="B96" s="116" t="s">
        <v>199</v>
      </c>
      <c r="C96" s="117"/>
      <c r="D96" s="118"/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2017-03-15T00:51:32Z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