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<sst xmlns="http://schemas.openxmlformats.org/spreadsheetml/2006/main" count="290" uniqueCount="186">
  <si>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</si>
  <si>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</si>
  <si>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</si>
  <si>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</si>
  <si>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</si>
  <si>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</si>
  <si>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</si>
  <si>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</si>
  <si>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</si>
  <si>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</si>
  <si>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</si>
  <si>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</si>
  <si>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</si>
  <si>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</si>
  <si>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</si>
  <si>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</si>
  <si>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</si>
  <si>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</si>
  <si>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</si>
  <si>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</si>
  <si>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</si>
  <si>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</si>
  <si>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</si>
  <si>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</si>
  <si>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</si>
  <si>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</si>
  <si>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</si>
  <si>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</si>
  <si>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</si>
  <si>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</si>
  <si>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</si>
  <si>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</si>
  <si>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</si>
  <si>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</si>
  <si>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</si>
  <si>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</si>
  <si>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</si>
  <si>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</si>
  <si>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</si>
  <si>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</si>
  <si>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</si>
  <si>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</si>
  <si>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</si>
  <si>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</si>
  <si>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</si>
  <si>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</si>
  <si>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</si>
  <si>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</si>
  <si>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</si>
  <si>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</si>
  <si>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</si>
  <si>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</si>
  <si>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</si>
  <si>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</si>
  <si>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</si>
  <si>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</si>
  <si>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</si>
  <si>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</si>
  <si>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</si>
  <si>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</si>
  <si>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</si>
  <si>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</si>
  <si>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</si>
  <si>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</si>
  <si>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</si>
  <si>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</si>
  <si>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</si>
  <si>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</si>
  <si>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</si>
  <si>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</si>
  <si>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</si>
  <si>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</si>
  <si>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</si>
  <si>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</si>
  <si>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</si>
  <si>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</si>
  <si>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</si>
  <si>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</si>
  <si>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</si>
  <si>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</si>
  <si>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</si>
  <si>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</si>
  <si>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</si>
  <si>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</si>
  <si>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</si>
  <si>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</si>
  <si>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</si>
  <si>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</si>
  <si>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</si>
  <si>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</si>
  <si>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</si>
  <si>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</si>
  <si>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</si>
  <si>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</si>
  <si>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</si>
  <si>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</si>
  <si>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</si>
  <si>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</si>
  <si>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</si>
  <si>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</si>
  <si>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</si>
  <si>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</si>
  <si>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</si>
  <si>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</si>
  <si>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</si>
  <si>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</si>
  <si>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</si>
  <si>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</si>
  <si>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</si>
  <si>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</si>
  <si>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</si>
  <si>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</si>
  <si>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</si>
  <si>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</si>
  <si>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</si>
  <si>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</si>
  <si>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</si>
  <si>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</si>
  <si>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</si>
  <si>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</si>
  <si>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</si>
  <si>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</si>
  <si>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</si>
  <si>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</si>
  <si>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</si>
  <si>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</si>
  <si>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</si>
  <si>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</si>
  <si>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</si>
  <si>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</si>
  <si>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</si>
  <si>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</si>
  <si>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</si>
  <si>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</si>
  <si>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</si>
  <si>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</si>
  <si>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</si>
  <si>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</si>
  <si>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</si>
  <si>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</si>
  <si>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</si>
  <si>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</si>
  <si>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</si>
  <si>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</si>
  <si>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</si>
  <si>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</si>
  <si>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</si>
  <si>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</si>
  <si>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</si>
  <si>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</si>
  <si>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</si>
  <si>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</si>
  <si>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</si>
  <si>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</si>
  <si>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</si>
  <si>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</si>
  <si>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</si>
  <si>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</si>
  <si>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</si>
  <si>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</si>
  <si>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</si>
  <si>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</si>
  <si>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</si>
  <si>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</si>
  <si>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</si>
  <si>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</si>
  <si>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</si>
  <si>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</si>
  <si>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</si>
  <si>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</si>
  <si>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</si>
  <si>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</si>
  <si>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</si>
  <si>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</si>
  <si>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</si>
  <si>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</si>
  <si>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</si>
  <si>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</si>
  <si>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д.56 А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</si>
  <si>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</si>
  <si>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</si>
  <si>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</si>
  <si>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</si>
  <si>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</si>
  <si>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</si>
  <si>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12,21,23,2,5,4,31,1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</si>
</sst>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0">
      <selection activeCell="K75" sqref="K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178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0"/>
      <c r="E3" s="118"/>
      <c r="F3" s="15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1"/>
      <c r="E4" s="142"/>
      <c r="F4" s="14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4"/>
      <c r="E5" s="145"/>
      <c r="F5" s="14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7"/>
      <c r="E6" s="148"/>
      <c r="F6" s="149"/>
      <c r="G6" s="36">
        <v>42735</v>
      </c>
      <c r="H6" s="5"/>
    </row>
    <row r="7" spans="1:8" ht="38.25" customHeight="1" thickBot="1">
      <c r="A7" s="156" t="s">
        <v>13</v>
      </c>
      <c r="B7" s="157"/>
      <c r="C7" s="157"/>
      <c r="D7" s="158"/>
      <c r="E7" s="158"/>
      <c r="F7" s="158"/>
      <c r="G7" s="157"/>
      <c r="H7" s="15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7" t="s">
        <v>15</v>
      </c>
      <c r="E9" s="118"/>
      <c r="F9" s="11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7" t="s">
        <v>18</v>
      </c>
      <c r="E10" s="118"/>
      <c r="F10" s="119"/>
      <c r="G10" s="63">
        <f>15624.52</f>
        <v>15624.52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7" t="s">
        <v>20</v>
      </c>
      <c r="E11" s="118"/>
      <c r="F11" s="119"/>
      <c r="G11" s="90">
        <f>75710.73</f>
        <v>75710.73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0" t="s">
        <v>23</v>
      </c>
      <c r="E12" s="121"/>
      <c r="F12" s="12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5">
        <f>18471.24</f>
        <v>18471.24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92">
        <f>29360.76</f>
        <v>29360.76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93">
        <f>20772.8</f>
        <v>20772.8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94">
        <f>12144.6+29360.76-20772.8</f>
        <v>20732.56</v>
      </c>
      <c r="H16" s="49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3">
        <v>3705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15624.52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3">
        <f>G18+G15-G17</f>
        <v>32692.32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3" t="s">
        <v>32</v>
      </c>
      <c r="E20" s="124"/>
      <c r="F20" s="125"/>
      <c r="G20" s="65">
        <f>53070.48</f>
        <v>53070.48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7" t="s">
        <v>151</v>
      </c>
      <c r="E21" s="118"/>
      <c r="F21" s="119"/>
      <c r="G21" s="64">
        <f>45581.73</f>
        <v>45581.73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7" t="s">
        <v>152</v>
      </c>
      <c r="E22" s="118"/>
      <c r="F22" s="119"/>
      <c r="G22" s="64">
        <f>9810.12</f>
        <v>9810.12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1" t="s">
        <v>153</v>
      </c>
      <c r="E23" s="132"/>
      <c r="F23" s="133"/>
      <c r="G23" s="64">
        <f>64373.18</f>
        <v>64373.18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7" t="s">
        <v>35</v>
      </c>
      <c r="E24" s="118"/>
      <c r="F24" s="119"/>
      <c r="G24" s="87">
        <f>G25+G26+G27+G28+G29+G30</f>
        <v>167922.63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0" t="s">
        <v>38</v>
      </c>
      <c r="E25" s="121"/>
      <c r="F25" s="122"/>
      <c r="G25" s="82">
        <f>146521.36</f>
        <v>146521.36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08" t="s">
        <v>166</v>
      </c>
      <c r="E30" s="109"/>
      <c r="F30" s="109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8" t="s">
        <v>174</v>
      </c>
      <c r="E31" s="109"/>
      <c r="F31" s="10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8" t="s">
        <v>175</v>
      </c>
      <c r="E32" s="109"/>
      <c r="F32" s="109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8" t="s">
        <v>177</v>
      </c>
      <c r="E33" s="109"/>
      <c r="F33" s="10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8" t="s">
        <v>176</v>
      </c>
      <c r="E34" s="109"/>
      <c r="F34" s="10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8" t="s">
        <v>51</v>
      </c>
      <c r="E35" s="109"/>
      <c r="F35" s="110"/>
      <c r="G35" s="66">
        <f>G24+G10</f>
        <v>183547.15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8" t="s">
        <v>53</v>
      </c>
      <c r="E36" s="109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8" t="s">
        <v>55</v>
      </c>
      <c r="E37" s="109"/>
      <c r="F37" s="110"/>
      <c r="G37" s="73">
        <f>G19</f>
        <v>32692.32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8" t="s">
        <v>57</v>
      </c>
      <c r="E38" s="109"/>
      <c r="F38" s="110"/>
      <c r="G38" s="88">
        <f>G11+G12-G24</f>
        <v>-89622.52</v>
      </c>
      <c r="H38" s="49"/>
    </row>
    <row r="39" spans="1:8" ht="38.25" customHeight="1" thickBot="1">
      <c r="A39" s="137" t="s">
        <v>58</v>
      </c>
      <c r="B39" s="138"/>
      <c r="C39" s="138"/>
      <c r="D39" s="138"/>
      <c r="E39" s="138"/>
      <c r="F39" s="157"/>
      <c r="G39" s="138"/>
      <c r="H39" s="15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3705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1.34</v>
      </c>
      <c r="F42" s="80" t="s">
        <v>136</v>
      </c>
      <c r="G42" s="60">
        <v>3810334293</v>
      </c>
      <c r="H42" s="61">
        <f>G13</f>
        <v>18471.24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53070.48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45581.73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9810.12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64373.18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5"/>
      <c r="G47" s="110"/>
      <c r="H47" s="61">
        <f>SUM(H41:H46)</f>
        <v>195011.75</v>
      </c>
    </row>
    <row r="48" spans="1:8" ht="19.5" customHeight="1" thickBot="1">
      <c r="A48" s="137" t="s">
        <v>64</v>
      </c>
      <c r="B48" s="138"/>
      <c r="C48" s="138"/>
      <c r="D48" s="138"/>
      <c r="E48" s="138"/>
      <c r="F48" s="138"/>
      <c r="G48" s="138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60" t="s">
        <v>74</v>
      </c>
      <c r="B53" s="161"/>
      <c r="C53" s="161"/>
      <c r="D53" s="161"/>
      <c r="E53" s="161"/>
      <c r="F53" s="161"/>
      <c r="G53" s="161"/>
      <c r="H53" s="16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9" t="s">
        <v>57</v>
      </c>
      <c r="E59" s="130"/>
      <c r="F59" s="57">
        <f>D66+E66+F66+G66+H66</f>
        <v>178907.26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1076.5226421518557</v>
      </c>
      <c r="F63" s="76">
        <f>F64/12</f>
        <v>2226.14</v>
      </c>
      <c r="G63" s="77">
        <f>G64/18.26</f>
        <v>3147.6106243154436</v>
      </c>
      <c r="H63" s="78">
        <f>H64/0.88</f>
        <v>1313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256129.74</f>
        <v>256129.74</v>
      </c>
      <c r="E64" s="65">
        <f>126469.88</f>
        <v>126469.88</v>
      </c>
      <c r="F64" s="65">
        <f>26713.68</f>
        <v>26713.68</v>
      </c>
      <c r="G64" s="72">
        <f>57475.37</f>
        <v>57475.37</v>
      </c>
      <c r="H64" s="68">
        <f>1155.44</f>
        <v>1155.44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174973.96</f>
        <v>174973.96</v>
      </c>
      <c r="E65" s="65">
        <f>70334.96</f>
        <v>70334.96</v>
      </c>
      <c r="F65" s="65">
        <f>15893.14</f>
        <v>15893.14</v>
      </c>
      <c r="G65" s="69">
        <f>27116.34</f>
        <v>27116.34</v>
      </c>
      <c r="H65" s="69">
        <f>718.45</f>
        <v>718.45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81155.78</v>
      </c>
      <c r="E66" s="76">
        <f>E64-E65</f>
        <v>56134.92</v>
      </c>
      <c r="F66" s="76">
        <f>F64-F65</f>
        <v>10820.54</v>
      </c>
      <c r="G66" s="78">
        <f>G64-G65</f>
        <v>30359.030000000002</v>
      </c>
      <c r="H66" s="78">
        <f>H64-H65</f>
        <v>436.99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256129.74+0</f>
        <v>256129.74</v>
      </c>
      <c r="E67" s="70">
        <f>126469.88+-38024.15</f>
        <v>88445.73000000001</v>
      </c>
      <c r="F67" s="70">
        <f>26713.68+-3689.83</f>
        <v>23023.85</v>
      </c>
      <c r="G67" s="71">
        <f>57475.37+-729.17</f>
        <v>56746.200000000004</v>
      </c>
      <c r="H67" s="71">
        <f>1155.44+0</f>
        <v>1155.44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-38024.149999999994</v>
      </c>
      <c r="F68" s="44">
        <f>F67-F64</f>
        <v>-3689.8300000000017</v>
      </c>
      <c r="G68" s="44">
        <f>G67-G64</f>
        <v>-729.1699999999983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1" t="s">
        <v>145</v>
      </c>
      <c r="E70" s="112"/>
      <c r="F70" s="112"/>
      <c r="G70" s="112"/>
      <c r="H70" s="11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7" t="s">
        <v>101</v>
      </c>
      <c r="B72" s="138"/>
      <c r="C72" s="138"/>
      <c r="D72" s="138"/>
      <c r="E72" s="138"/>
      <c r="F72" s="138"/>
      <c r="G72" s="138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8" t="s">
        <v>185</v>
      </c>
      <c r="F73" s="109"/>
      <c r="G73" s="110"/>
      <c r="H73" s="26">
        <v>14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8"/>
      <c r="F74" s="109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8"/>
      <c r="F75" s="109"/>
      <c r="G75" s="110"/>
      <c r="H75" s="26">
        <v>14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1"/>
      <c r="F76" s="112"/>
      <c r="G76" s="113"/>
      <c r="H76" s="26">
        <f>D68+E68+F68+G68+H68</f>
        <v>-42443.149999999994</v>
      </c>
    </row>
    <row r="77" spans="1:8" ht="25.5" customHeight="1" thickBot="1">
      <c r="A77" s="137" t="s">
        <v>107</v>
      </c>
      <c r="B77" s="138"/>
      <c r="C77" s="138"/>
      <c r="D77" s="138"/>
      <c r="E77" s="138"/>
      <c r="F77" s="138"/>
      <c r="G77" s="138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8">
        <v>3</v>
      </c>
      <c r="F78" s="109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4">
        <v>2</v>
      </c>
      <c r="F79" s="115"/>
      <c r="G79" s="11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5" t="s">
        <v>167</v>
      </c>
      <c r="F80" s="106"/>
      <c r="G80" s="106"/>
      <c r="H80" s="107"/>
    </row>
    <row r="81" ht="12.75">
      <c r="A81" s="1"/>
    </row>
    <row r="82" ht="12.75">
      <c r="A82" s="1"/>
    </row>
    <row r="83" spans="1:8" ht="38.25" customHeight="1">
      <c r="A83" s="104" t="s">
        <v>172</v>
      </c>
      <c r="B83" s="104"/>
      <c r="C83" s="104"/>
      <c r="D83" s="104"/>
      <c r="E83" s="104"/>
      <c r="F83" s="104"/>
      <c r="G83" s="104"/>
      <c r="H83" s="10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6" t="s">
        <v>115</v>
      </c>
      <c r="D86" s="127"/>
      <c r="E86" s="128"/>
    </row>
    <row r="87" spans="1:5" ht="18.75" customHeight="1" thickBot="1">
      <c r="A87" s="29">
        <v>2</v>
      </c>
      <c r="B87" s="4" t="s">
        <v>116</v>
      </c>
      <c r="C87" s="126" t="s">
        <v>117</v>
      </c>
      <c r="D87" s="127"/>
      <c r="E87" s="128"/>
    </row>
    <row r="88" spans="1:5" ht="16.5" customHeight="1" thickBot="1">
      <c r="A88" s="29">
        <v>3</v>
      </c>
      <c r="B88" s="4" t="s">
        <v>118</v>
      </c>
      <c r="C88" s="126" t="s">
        <v>119</v>
      </c>
      <c r="D88" s="127"/>
      <c r="E88" s="128"/>
    </row>
    <row r="89" spans="1:5" ht="13.5" thickBot="1">
      <c r="A89" s="29">
        <v>4</v>
      </c>
      <c r="B89" s="4" t="s">
        <v>16</v>
      </c>
      <c r="C89" s="126" t="s">
        <v>120</v>
      </c>
      <c r="D89" s="127"/>
      <c r="E89" s="128"/>
    </row>
    <row r="90" spans="1:5" ht="24" customHeight="1" thickBot="1">
      <c r="A90" s="29">
        <v>5</v>
      </c>
      <c r="B90" s="4" t="s">
        <v>86</v>
      </c>
      <c r="C90" s="126" t="s">
        <v>121</v>
      </c>
      <c r="D90" s="127"/>
      <c r="E90" s="128"/>
    </row>
    <row r="91" spans="1:5" ht="21" customHeight="1" thickBot="1">
      <c r="A91" s="30">
        <v>6</v>
      </c>
      <c r="B91" s="31" t="s">
        <v>122</v>
      </c>
      <c r="C91" s="126" t="s">
        <v>123</v>
      </c>
      <c r="D91" s="127"/>
      <c r="E91" s="128"/>
    </row>
    <row r="96" spans="2:3" ht="15">
      <c r="B96" s="101" t="s">
        <v>179</v>
      </c>
      <c r="C96" s="101"/>
    </row>
    <row r="97" spans="2:4" ht="26.25">
      <c r="B97" s="95" t="s">
        <v>180</v>
      </c>
      <c r="C97" s="96" t="s">
        <v>181</v>
      </c>
      <c r="D97" s="97" t="s">
        <v>182</v>
      </c>
    </row>
    <row r="98" spans="2:4" ht="22.5">
      <c r="B98" s="98" t="s">
        <v>183</v>
      </c>
      <c r="C98" s="99">
        <f>301.6</f>
        <v>301.6</v>
      </c>
      <c r="D98" s="100">
        <f>38.58</f>
        <v>38.58</v>
      </c>
    </row>
    <row r="99" spans="2:4" ht="22.5">
      <c r="B99" s="98" t="s">
        <v>184</v>
      </c>
      <c r="C99" s="99">
        <f>413.16</f>
        <v>413.16</v>
      </c>
      <c r="D99" s="100">
        <f>33.76</f>
        <v>33.76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6:C9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2017-03-15T01:38:43Z</dcterms:modified>
  <cp:category/>
  <cp:version/>
  <cp:contentType/>
  <cp:contentStatus/>
</cp:coreProperties>
</file>