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<sst xmlns="http://schemas.openxmlformats.org/spreadsheetml/2006/main" count="291" uniqueCount="186">
  <si>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</si>
  <si>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</si>
  <si>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</si>
  <si>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</si>
  <si>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</si>
  <si>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</si>
  <si>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</si>
  <si>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</si>
  <si>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</si>
  <si>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</si>
  <si>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</si>
  <si>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</si>
  <si>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</si>
  <si>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</si>
  <si>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</si>
  <si>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</si>
  <si>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</si>
  <si>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</si>
  <si>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</si>
  <si>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</si>
  <si>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</si>
  <si>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</si>
  <si>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</si>
  <si>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</si>
  <si>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</si>
  <si>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</si>
  <si>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</si>
  <si>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</si>
  <si>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</si>
  <si>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</si>
  <si>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</si>
  <si>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</si>
  <si>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</si>
  <si>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</si>
  <si>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</si>
  <si>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</si>
  <si>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</si>
  <si>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</si>
  <si>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</si>
  <si>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</si>
  <si>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</si>
  <si>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</si>
  <si>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</si>
  <si>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</si>
  <si>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</si>
  <si>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</si>
  <si>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</si>
  <si>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</si>
  <si>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</si>
  <si>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</si>
  <si>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</si>
  <si>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</si>
  <si>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</si>
  <si>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</si>
  <si>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</si>
  <si>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</si>
  <si>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</si>
  <si>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</si>
  <si>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</si>
  <si>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</si>
  <si>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</si>
  <si>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</si>
  <si>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</si>
  <si>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</si>
  <si>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</si>
  <si>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</si>
  <si>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</si>
  <si>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</si>
  <si>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</si>
  <si>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</si>
  <si>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</si>
  <si>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</si>
  <si>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</si>
  <si>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</si>
  <si>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</si>
  <si>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</si>
  <si>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</si>
  <si>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</si>
  <si>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</si>
  <si>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</si>
  <si>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</si>
  <si>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</si>
  <si>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</si>
  <si>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</si>
  <si>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</si>
  <si>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</si>
  <si>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</si>
  <si>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</si>
  <si>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</si>
  <si>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</si>
  <si>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</si>
  <si>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</si>
  <si>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</si>
  <si>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</si>
  <si>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</si>
  <si>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</si>
  <si>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</si>
  <si>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</si>
  <si>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</si>
  <si>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</si>
  <si>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</si>
  <si>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</si>
  <si>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</si>
  <si>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</si>
  <si>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</si>
  <si>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</si>
  <si>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</si>
  <si>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</si>
  <si>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</si>
  <si>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</si>
  <si>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</si>
  <si>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</si>
  <si>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</si>
  <si>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</si>
  <si>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</si>
  <si>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</si>
  <si>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</si>
  <si>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</si>
  <si>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</si>
  <si>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</si>
  <si>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</si>
  <si>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</si>
  <si>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</si>
  <si>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</si>
  <si>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</si>
  <si>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</si>
  <si>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</si>
  <si>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</si>
  <si>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</si>
  <si>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</si>
  <si>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</si>
  <si>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</si>
  <si>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</si>
  <si>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</si>
  <si>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</si>
  <si>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</si>
  <si>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</si>
  <si>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</si>
  <si>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</si>
  <si>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</si>
  <si>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</si>
  <si>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</si>
  <si>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</si>
  <si>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</si>
  <si>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</si>
  <si>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</si>
  <si>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</si>
  <si>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</si>
  <si>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</si>
  <si>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</si>
  <si>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</si>
  <si>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</si>
  <si>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</si>
  <si>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</si>
  <si>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</si>
  <si>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</si>
  <si>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</si>
  <si>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</si>
  <si>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</si>
  <si>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</si>
  <si>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</si>
  <si>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</si>
  <si>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</si>
  <si>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</si>
  <si>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</si>
  <si>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</si>
  <si>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</si>
  <si>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</si>
  <si>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</si>
  <si>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</si>
  <si>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</si>
  <si>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</si>
  <si>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</si>
  <si>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</si>
  <si>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</si>
  <si>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</si>
  <si>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</si>
  <si>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</si>
  <si>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</si>
  <si>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</si>
  <si>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</si>
  <si>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</si>
  <si>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</si>
  <si>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</si>
  <si>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Амбулаторная, д. 10                                                                                                                                                                       за 2016  год</t>
  </si>
  <si>
    <t>кв. с 1 по 16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</si>
</sst>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2" borderId="17" xfId="0" applyNumberFormat="1" applyFont="1" applyFill="1" applyBorder="1" applyAlignment="1">
      <alignment/>
    </xf>
    <xf numFmtId="0" fontId="4" fillId="32" borderId="24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2" borderId="31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32" borderId="2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2" borderId="18" xfId="0" applyNumberFormat="1" applyFont="1" applyFill="1" applyBorder="1" applyAlignment="1">
      <alignment horizontal="right" vertical="top" wrapText="1"/>
    </xf>
    <xf numFmtId="4" fontId="4" fillId="32" borderId="32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2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wrapText="1"/>
    </xf>
    <xf numFmtId="4" fontId="4" fillId="32" borderId="10" xfId="0" applyNumberFormat="1" applyFont="1" applyFill="1" applyBorder="1" applyAlignment="1">
      <alignment wrapText="1"/>
    </xf>
    <xf numFmtId="2" fontId="4" fillId="32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0" fillId="34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77;&#1085;&#1077;&#1088;&#1072;&#1090;&#1086;&#1088;%20&#1087;&#1086;%20&#1085;&#1072;&#1095;&#1080;&#1089;&#1083;&#1077;&#1085;&#1080;&#1103;&#1084;\&#1043;&#1077;&#1085;&#1077;&#1088;&#1072;&#1090;&#1086;&#1088;%20&#1087;&#1086;%20&#1085;&#1072;&#1095;&#1080;&#1089;&#1083;&#1077;&#1085;&#1080;&#1103;&#1084;%20&#1040;&#1084;&#1073;&#1091;&#1083;&#1072;&#1090;&#1086;&#1088;&#1085;&#1072;&#1103;%20&#1046;&#1069;&#1059;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351">
          <cell r="U351">
            <v>-0.1</v>
          </cell>
          <cell r="X351">
            <v>217.00000000000006</v>
          </cell>
          <cell r="Z351">
            <v>227.29000000000005</v>
          </cell>
        </row>
        <row r="352">
          <cell r="U352">
            <v>-312.21000000000004</v>
          </cell>
          <cell r="X352">
            <v>0</v>
          </cell>
          <cell r="Z352">
            <v>1230.6200000000003</v>
          </cell>
        </row>
        <row r="353">
          <cell r="U353">
            <v>-105.85000000000001</v>
          </cell>
          <cell r="X353">
            <v>0</v>
          </cell>
          <cell r="Z353">
            <v>403.68</v>
          </cell>
        </row>
        <row r="354">
          <cell r="U354">
            <v>-1424.5600000000002</v>
          </cell>
          <cell r="X354">
            <v>24077.75</v>
          </cell>
          <cell r="Z354">
            <v>22669.71</v>
          </cell>
        </row>
        <row r="356">
          <cell r="S356">
            <v>2250.67</v>
          </cell>
          <cell r="U356">
            <v>-4.590000000000001</v>
          </cell>
          <cell r="X356">
            <v>5235.490000000001</v>
          </cell>
          <cell r="Z356">
            <v>5646.830000000001</v>
          </cell>
        </row>
        <row r="357">
          <cell r="S357">
            <v>14396.439999999999</v>
          </cell>
          <cell r="X357">
            <v>34354.41999999999</v>
          </cell>
          <cell r="Z357">
            <v>36177.13999999999</v>
          </cell>
        </row>
        <row r="358">
          <cell r="U358">
            <v>-391.12</v>
          </cell>
          <cell r="Z358">
            <v>14839.269999999999</v>
          </cell>
        </row>
        <row r="359">
          <cell r="U359">
            <v>0.45</v>
          </cell>
          <cell r="Z359">
            <v>156.61999999999998</v>
          </cell>
        </row>
        <row r="360">
          <cell r="U360">
            <v>0</v>
          </cell>
          <cell r="X360">
            <v>0</v>
          </cell>
          <cell r="Z360">
            <v>59393.03</v>
          </cell>
        </row>
        <row r="361">
          <cell r="U361">
            <v>11047.379999999997</v>
          </cell>
          <cell r="X361">
            <v>18925.69</v>
          </cell>
          <cell r="Z361">
            <v>19606.519999999997</v>
          </cell>
        </row>
        <row r="362">
          <cell r="U362">
            <v>2260.5099999999998</v>
          </cell>
          <cell r="X362">
            <v>3872.5500000000006</v>
          </cell>
          <cell r="Z362">
            <v>4011.8900000000003</v>
          </cell>
        </row>
        <row r="363">
          <cell r="U363">
            <v>-23268.96</v>
          </cell>
          <cell r="X363">
            <v>75752.71</v>
          </cell>
          <cell r="Z363">
            <v>51494.74000000002</v>
          </cell>
        </row>
        <row r="365">
          <cell r="U365">
            <v>191.77999999999997</v>
          </cell>
          <cell r="X365">
            <v>290.34000000000003</v>
          </cell>
          <cell r="Z365">
            <v>260.43999999999994</v>
          </cell>
        </row>
        <row r="366">
          <cell r="U366">
            <v>39.25999999999999</v>
          </cell>
          <cell r="X366">
            <v>59.419999999999995</v>
          </cell>
          <cell r="Z366">
            <v>53.309999999999995</v>
          </cell>
        </row>
        <row r="367">
          <cell r="U367">
            <v>-480.64</v>
          </cell>
          <cell r="X367">
            <v>1266.51</v>
          </cell>
          <cell r="Z367">
            <v>778.3199999999998</v>
          </cell>
        </row>
        <row r="368">
          <cell r="U368">
            <v>-344.2800000000001</v>
          </cell>
          <cell r="X368">
            <v>366637.09000000014</v>
          </cell>
          <cell r="Z368">
            <v>301052.27</v>
          </cell>
        </row>
        <row r="369">
          <cell r="S369">
            <v>44.46000000000001</v>
          </cell>
          <cell r="U369">
            <v>0</v>
          </cell>
          <cell r="X369">
            <v>0</v>
          </cell>
          <cell r="Z369">
            <v>2.3400000000000007</v>
          </cell>
        </row>
        <row r="370">
          <cell r="X370">
            <v>1337.07</v>
          </cell>
          <cell r="Z370">
            <v>1618.4099999999999</v>
          </cell>
        </row>
        <row r="371">
          <cell r="U371">
            <v>0</v>
          </cell>
          <cell r="Z371">
            <v>647.1999999999997</v>
          </cell>
        </row>
        <row r="372">
          <cell r="U372">
            <v>0</v>
          </cell>
          <cell r="Z372">
            <v>38.219999999999956</v>
          </cell>
        </row>
        <row r="373">
          <cell r="U373">
            <v>-0.21000000000000085</v>
          </cell>
          <cell r="X373">
            <v>407.25000000000006</v>
          </cell>
          <cell r="Z373">
            <v>-15048.89</v>
          </cell>
        </row>
        <row r="374">
          <cell r="U374">
            <v>0</v>
          </cell>
          <cell r="X374">
            <v>0</v>
          </cell>
          <cell r="Z374">
            <v>3558.13</v>
          </cell>
        </row>
        <row r="375">
          <cell r="U375">
            <v>0</v>
          </cell>
          <cell r="X375">
            <v>0</v>
          </cell>
          <cell r="Z375">
            <v>101.85999999999991</v>
          </cell>
        </row>
        <row r="376">
          <cell r="U376">
            <v>-1835.4700000000003</v>
          </cell>
          <cell r="X376">
            <v>36045.02</v>
          </cell>
          <cell r="Z376">
            <v>29138.4</v>
          </cell>
        </row>
        <row r="377">
          <cell r="Z377">
            <v>268.5999999999999</v>
          </cell>
        </row>
        <row r="378">
          <cell r="S378">
            <v>2897.2000000000007</v>
          </cell>
          <cell r="W378">
            <v>15669.650000000001</v>
          </cell>
          <cell r="X378">
            <v>15669.650000000001</v>
          </cell>
          <cell r="Z378">
            <v>13687.12</v>
          </cell>
          <cell r="AA378">
            <v>4865.7599999999975</v>
          </cell>
        </row>
        <row r="379">
          <cell r="S379">
            <v>204.54999999999998</v>
          </cell>
          <cell r="Z379">
            <v>12.129999999999988</v>
          </cell>
          <cell r="AA379">
            <v>192.42000000000002</v>
          </cell>
        </row>
        <row r="380">
          <cell r="S380">
            <v>1546.52</v>
          </cell>
          <cell r="X380">
            <v>21803.770000000004</v>
          </cell>
          <cell r="Z380">
            <v>16291.109999999997</v>
          </cell>
        </row>
        <row r="381">
          <cell r="S381">
            <v>3036.76</v>
          </cell>
          <cell r="Z381">
            <v>204.51000000000005</v>
          </cell>
        </row>
        <row r="382">
          <cell r="S382">
            <v>3840.8199999999997</v>
          </cell>
          <cell r="X382">
            <v>37100.600000000006</v>
          </cell>
          <cell r="Z382">
            <v>31300.25</v>
          </cell>
        </row>
        <row r="383">
          <cell r="S383">
            <v>521.41</v>
          </cell>
          <cell r="Z383">
            <v>12.11999999999999</v>
          </cell>
        </row>
        <row r="384">
          <cell r="S384">
            <v>303.97</v>
          </cell>
          <cell r="Z384">
            <v>15.329999999999991</v>
          </cell>
        </row>
        <row r="385">
          <cell r="S385">
            <v>78.11</v>
          </cell>
          <cell r="Z385">
            <v>4.05</v>
          </cell>
        </row>
        <row r="386">
          <cell r="U386">
            <v>-821.3499999999999</v>
          </cell>
          <cell r="X386">
            <v>15106.489999999998</v>
          </cell>
          <cell r="Z386">
            <v>12153.440000000002</v>
          </cell>
        </row>
        <row r="387">
          <cell r="Z387">
            <v>30.26999999999999</v>
          </cell>
        </row>
        <row r="388">
          <cell r="Z388">
            <v>21.109999999999985</v>
          </cell>
        </row>
        <row r="389">
          <cell r="S389">
            <v>3235.76</v>
          </cell>
          <cell r="X389">
            <v>28323.449999999997</v>
          </cell>
          <cell r="Z389">
            <v>23085.949999999993</v>
          </cell>
        </row>
        <row r="390">
          <cell r="X390">
            <v>1330.52</v>
          </cell>
          <cell r="Z390">
            <v>1937.8700000000003</v>
          </cell>
        </row>
        <row r="391">
          <cell r="U391">
            <v>0</v>
          </cell>
          <cell r="Z391">
            <v>4.670000000000002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K73" sqref="K73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5" t="s">
        <v>184</v>
      </c>
      <c r="B1" s="135"/>
      <c r="C1" s="135"/>
      <c r="D1" s="135"/>
      <c r="E1" s="135"/>
      <c r="F1" s="135"/>
      <c r="G1" s="135"/>
      <c r="H1" s="13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5"/>
      <c r="E3" s="113"/>
      <c r="F3" s="14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6"/>
      <c r="E4" s="137"/>
      <c r="F4" s="138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9"/>
      <c r="E5" s="140"/>
      <c r="F5" s="141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2"/>
      <c r="E6" s="143"/>
      <c r="F6" s="144"/>
      <c r="G6" s="36">
        <v>42735</v>
      </c>
      <c r="H6" s="5"/>
    </row>
    <row r="7" spans="1:8" ht="38.25" customHeight="1" thickBot="1">
      <c r="A7" s="151" t="s">
        <v>13</v>
      </c>
      <c r="B7" s="152"/>
      <c r="C7" s="152"/>
      <c r="D7" s="153"/>
      <c r="E7" s="153"/>
      <c r="F7" s="153"/>
      <c r="G7" s="152"/>
      <c r="H7" s="154"/>
    </row>
    <row r="8" spans="1:8" ht="33" customHeight="1" thickBot="1">
      <c r="A8" s="40" t="s">
        <v>0</v>
      </c>
      <c r="B8" s="39" t="s">
        <v>1</v>
      </c>
      <c r="C8" s="41" t="s">
        <v>2</v>
      </c>
      <c r="D8" s="147" t="s">
        <v>3</v>
      </c>
      <c r="E8" s="148"/>
      <c r="F8" s="14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2" t="s">
        <v>15</v>
      </c>
      <c r="E9" s="113"/>
      <c r="F9" s="11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2" t="s">
        <v>18</v>
      </c>
      <c r="E10" s="113"/>
      <c r="F10" s="114"/>
      <c r="G10" s="63">
        <v>40344.42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2" t="s">
        <v>20</v>
      </c>
      <c r="E11" s="113"/>
      <c r="F11" s="114"/>
      <c r="G11" s="90">
        <f>'[1]Report'!$S$356+'[1]Report'!$S$357+'[1]Report'!$S$369+'[1]Report'!$S$378+'[1]Report'!$S$379+'[1]Report'!$S$380+'[1]Report'!$S$381+'[1]Report'!$S$382+'[1]Report'!$S$383+'[1]Report'!$S$384+'[1]Report'!$S$385+'[1]Report'!$S$389</f>
        <v>32356.67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5" t="s">
        <v>23</v>
      </c>
      <c r="E12" s="116"/>
      <c r="F12" s="117"/>
      <c r="G12" s="91">
        <f>G13+G14+G20+G21+G22+G23+G31</f>
        <v>142487.38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5"/>
      <c r="G13" s="65">
        <f>'[1]Report'!$X$382</f>
        <v>37100.600000000006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5"/>
      <c r="G14" s="92">
        <f>'[1]Report'!$X$378</f>
        <v>15669.650000000001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5"/>
      <c r="G15" s="93">
        <f>'[1]Report'!$AA$378+'[1]Report'!$AA$379</f>
        <v>5058.179999999998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5"/>
      <c r="G16" s="94">
        <f>'[1]Report'!$S$378+'[1]Report'!$S$379+'[1]Report'!$W$378-'[1]Report'!$AA$378-'[1]Report'!$AA$379</f>
        <v>13713.220000000003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5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5"/>
      <c r="G18" s="14">
        <f>G10</f>
        <v>40344.42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5"/>
      <c r="G19" s="73">
        <f>G18+G15-G17</f>
        <v>45402.6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8" t="s">
        <v>32</v>
      </c>
      <c r="E20" s="119"/>
      <c r="F20" s="120"/>
      <c r="G20" s="65">
        <f>'[1]Report'!$X$389</f>
        <v>28323.449999999997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2" t="s">
        <v>151</v>
      </c>
      <c r="E21" s="113"/>
      <c r="F21" s="114"/>
      <c r="G21" s="64">
        <f>'[1]Report'!$X$380</f>
        <v>21803.770000000004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2" t="s">
        <v>152</v>
      </c>
      <c r="E22" s="113"/>
      <c r="F22" s="114"/>
      <c r="G22" s="64">
        <f>'[1]Report'!$X$356+'[1]Report'!$X$369</f>
        <v>5235.490000000001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6" t="s">
        <v>153</v>
      </c>
      <c r="E23" s="127"/>
      <c r="F23" s="128"/>
      <c r="G23" s="64">
        <f>'[1]Report'!$X$357+'[1]Report'!$X$369</f>
        <v>34354.41999999999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2" t="s">
        <v>35</v>
      </c>
      <c r="E24" s="113"/>
      <c r="F24" s="114"/>
      <c r="G24" s="87">
        <f>G25+G26+G27+G28+G29+G30</f>
        <v>126438.87999999998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5" t="s">
        <v>38</v>
      </c>
      <c r="E25" s="116"/>
      <c r="F25" s="117"/>
      <c r="G25" s="82">
        <f>'[1]Report'!$Z$356+'[1]Report'!$Z$357+'[1]Report'!$Z$369+'[1]Report'!$Z$378+'[1]Report'!$Z$379+'[1]Report'!$Z$380+'[1]Report'!$Z$381+'[1]Report'!$Z$382+'[1]Report'!$Z$383+'[1]Report'!$Z$384+'[1]Report'!$Z$385+'[1]Report'!$Z$389</f>
        <v>126438.87999999998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5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5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5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5"/>
      <c r="G35" s="66">
        <f>G24+G10</f>
        <v>166783.3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5"/>
      <c r="G37" s="73">
        <f>G19</f>
        <v>45402.6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5"/>
      <c r="G38" s="88">
        <f>G11+G12-G24</f>
        <v>48405.17000000001</v>
      </c>
      <c r="H38" s="49"/>
    </row>
    <row r="39" spans="1:8" ht="38.25" customHeight="1" thickBot="1">
      <c r="A39" s="132" t="s">
        <v>58</v>
      </c>
      <c r="B39" s="133"/>
      <c r="C39" s="133"/>
      <c r="D39" s="133"/>
      <c r="E39" s="133"/>
      <c r="F39" s="152"/>
      <c r="G39" s="133"/>
      <c r="H39" s="15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5.46</v>
      </c>
      <c r="F42" s="80" t="s">
        <v>136</v>
      </c>
      <c r="G42" s="60">
        <v>3810334293</v>
      </c>
      <c r="H42" s="61">
        <f>G13</f>
        <v>37100.600000000006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28323.449999999997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21803.770000000004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5235.490000000001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34354.41999999999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0"/>
      <c r="G47" s="105"/>
      <c r="H47" s="61">
        <f>SUM(H41:H46)</f>
        <v>126817.73000000001</v>
      </c>
    </row>
    <row r="48" spans="1:8" ht="19.5" customHeight="1" thickBot="1">
      <c r="A48" s="132" t="s">
        <v>64</v>
      </c>
      <c r="B48" s="133"/>
      <c r="C48" s="133"/>
      <c r="D48" s="133"/>
      <c r="E48" s="133"/>
      <c r="F48" s="133"/>
      <c r="G48" s="133"/>
      <c r="H48" s="13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55" t="s">
        <v>74</v>
      </c>
      <c r="B53" s="156"/>
      <c r="C53" s="156"/>
      <c r="D53" s="156"/>
      <c r="E53" s="156"/>
      <c r="F53" s="156"/>
      <c r="G53" s="156"/>
      <c r="H53" s="15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4" t="s">
        <v>57</v>
      </c>
      <c r="E59" s="125"/>
      <c r="F59" s="57">
        <f>D66+E66+F66+G66+H66</f>
        <v>35153.420000000086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244.00503800130454</v>
      </c>
      <c r="E63" s="76">
        <f>E64/117.48</f>
        <v>852.6321075927817</v>
      </c>
      <c r="F63" s="76">
        <f>F64/12</f>
        <v>2024.5625</v>
      </c>
      <c r="G63" s="77">
        <f>G64/18.26</f>
        <v>2801.2875136911275</v>
      </c>
      <c r="H63" s="78">
        <f>H64/0.88</f>
        <v>6412.204545454546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'[1]Report'!$X$360+'[1]Report'!$X$368+'[1]Report'!$X$374+'[1]Report'!$X$375</f>
        <v>366637.09000000014</v>
      </c>
      <c r="E64" s="65">
        <f>'[1]Report'!$X$361+'[1]Report'!$X$362+'[1]Report'!$X$363+'[1]Report'!$X$365+'[1]Report'!$X$366+'[1]Report'!$X$367</f>
        <v>100167.22</v>
      </c>
      <c r="F64" s="65">
        <f>'[1]Report'!$X$351+'[1]Report'!$X$354</f>
        <v>24294.75</v>
      </c>
      <c r="G64" s="72">
        <f>'[1]Report'!$X$386+'[1]Report'!$X$376+'[1]Report'!$X$353+'[1]Report'!$X$352</f>
        <v>51151.509999999995</v>
      </c>
      <c r="H64" s="68">
        <f>'[1]Report'!$X$356+'[1]Report'!$X$373</f>
        <v>5642.740000000001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'[1]Report'!$Z$360+'[1]Report'!$Z$368+'[1]Report'!$Z$374+'[1]Report'!$Z$375</f>
        <v>364105.29000000004</v>
      </c>
      <c r="E65" s="65">
        <f>'[1]Report'!$Z$358+'[1]Report'!$Z$359+'[1]Report'!$Z$361+'[1]Report'!$Z$362+'[1]Report'!$Z$363+'[1]Report'!$Z$365+'[1]Report'!$Z$366+'[1]Report'!$Z$367+'[1]Report'!$Z$371+'[1]Report'!$Z$372</f>
        <v>91886.53000000001</v>
      </c>
      <c r="F65" s="65">
        <f>'[1]Report'!$Z$391+'[1]Report'!$Z$354+'[1]Report'!$Z$351</f>
        <v>22901.67</v>
      </c>
      <c r="G65" s="69">
        <f>'[1]Report'!$Z$352+'[1]Report'!$Z$353+'[1]Report'!$Z$376+'[1]Report'!$Z$377+'[1]Report'!$Z$386+'[1]Report'!$Z$387+'[1]Report'!$Z$388</f>
        <v>43246.12</v>
      </c>
      <c r="H65" s="69">
        <f>'[1]Report'!$Z$356+'[1]Report'!$Z$369+'[1]Report'!$Z$373</f>
        <v>-9399.719999999998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2531.800000000105</v>
      </c>
      <c r="E66" s="76">
        <f>E64-E65</f>
        <v>8280.689999999988</v>
      </c>
      <c r="F66" s="76">
        <f>F64-F65</f>
        <v>1393.0800000000017</v>
      </c>
      <c r="G66" s="78">
        <f>G64-G65</f>
        <v>7905.389999999992</v>
      </c>
      <c r="H66" s="78">
        <f>H64-H65</f>
        <v>15042.46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D64+'[1]Report'!$U$360+'[1]Report'!$U$368+'[1]Report'!$U$374+'[1]Report'!$U$375</f>
        <v>366292.8100000001</v>
      </c>
      <c r="E67" s="70">
        <f>E64+'[1]Report'!$U$358+'[1]Report'!$U$359+'[1]Report'!$U$361+'[1]Report'!$U$362+'[1]Report'!$U$363+'[1]Report'!$U$365+'[1]Report'!$U$366+'[1]Report'!$U$367+'[1]Report'!$U$371+'[1]Report'!$U$372</f>
        <v>89565.87999999998</v>
      </c>
      <c r="F67" s="70">
        <f>F64+'[1]Report'!$U$351+'[1]Report'!$U$354+'[1]Report'!$U$391</f>
        <v>22870.09</v>
      </c>
      <c r="G67" s="71">
        <f>G64+'[1]Report'!$U$386+'[1]Report'!$U$376+'[1]Report'!$U$353+'[1]Report'!$U$352</f>
        <v>48076.63</v>
      </c>
      <c r="H67" s="71">
        <f>H64+'[1]Report'!$U$373+'[1]Report'!$U$369+'[1]Report'!$U$356</f>
        <v>5637.9400000000005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-344.28000000002794</v>
      </c>
      <c r="E68" s="44">
        <f>E67-E64</f>
        <v>-10601.340000000026</v>
      </c>
      <c r="F68" s="44">
        <f>F67-F64</f>
        <v>-1424.6599999999999</v>
      </c>
      <c r="G68" s="44">
        <f>G67-G64</f>
        <v>-3074.8799999999974</v>
      </c>
      <c r="H68" s="44">
        <f>H67-H64</f>
        <v>-4.800000000000182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9" t="s">
        <v>145</v>
      </c>
      <c r="E69" s="130"/>
      <c r="F69" s="130"/>
      <c r="G69" s="130"/>
      <c r="H69" s="13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6" t="s">
        <v>145</v>
      </c>
      <c r="E70" s="107"/>
      <c r="F70" s="107"/>
      <c r="G70" s="107"/>
      <c r="H70" s="10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2" t="s">
        <v>101</v>
      </c>
      <c r="B72" s="133"/>
      <c r="C72" s="133"/>
      <c r="D72" s="133"/>
      <c r="E72" s="133"/>
      <c r="F72" s="133"/>
      <c r="G72" s="133"/>
      <c r="H72" s="13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 t="s">
        <v>185</v>
      </c>
      <c r="F73" s="104"/>
      <c r="G73" s="105"/>
      <c r="H73" s="26">
        <v>18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5"/>
      <c r="H74" s="26">
        <v>16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5"/>
      <c r="H75" s="26">
        <v>2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6"/>
      <c r="F76" s="107"/>
      <c r="G76" s="108"/>
      <c r="H76" s="26">
        <f>D68+E68+F68+G68+H68</f>
        <v>-15449.96000000005</v>
      </c>
    </row>
    <row r="77" spans="1:8" ht="25.5" customHeight="1" thickBot="1">
      <c r="A77" s="132" t="s">
        <v>107</v>
      </c>
      <c r="B77" s="133"/>
      <c r="C77" s="133"/>
      <c r="D77" s="133"/>
      <c r="E77" s="133"/>
      <c r="F77" s="133"/>
      <c r="G77" s="133"/>
      <c r="H77" s="13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>
        <v>8</v>
      </c>
      <c r="F78" s="104"/>
      <c r="G78" s="105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9">
        <v>4</v>
      </c>
      <c r="F79" s="110"/>
      <c r="G79" s="11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0" t="s">
        <v>167</v>
      </c>
      <c r="F80" s="101"/>
      <c r="G80" s="101"/>
      <c r="H80" s="102"/>
    </row>
    <row r="81" ht="12.75">
      <c r="A81" s="1"/>
    </row>
    <row r="82" ht="12.75">
      <c r="A82" s="1"/>
    </row>
    <row r="83" spans="1:8" ht="38.25" customHeight="1">
      <c r="A83" s="99" t="s">
        <v>172</v>
      </c>
      <c r="B83" s="99"/>
      <c r="C83" s="99"/>
      <c r="D83" s="99"/>
      <c r="E83" s="99"/>
      <c r="F83" s="99"/>
      <c r="G83" s="99"/>
      <c r="H83" s="9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1" t="s">
        <v>115</v>
      </c>
      <c r="D86" s="122"/>
      <c r="E86" s="123"/>
    </row>
    <row r="87" spans="1:5" ht="18.75" customHeight="1" thickBot="1">
      <c r="A87" s="29">
        <v>2</v>
      </c>
      <c r="B87" s="4" t="s">
        <v>116</v>
      </c>
      <c r="C87" s="121" t="s">
        <v>117</v>
      </c>
      <c r="D87" s="122"/>
      <c r="E87" s="123"/>
    </row>
    <row r="88" spans="1:5" ht="16.5" customHeight="1" thickBot="1">
      <c r="A88" s="29">
        <v>3</v>
      </c>
      <c r="B88" s="4" t="s">
        <v>118</v>
      </c>
      <c r="C88" s="121" t="s">
        <v>119</v>
      </c>
      <c r="D88" s="122"/>
      <c r="E88" s="123"/>
    </row>
    <row r="89" spans="1:5" ht="13.5" thickBot="1">
      <c r="A89" s="29">
        <v>4</v>
      </c>
      <c r="B89" s="4" t="s">
        <v>16</v>
      </c>
      <c r="C89" s="121" t="s">
        <v>120</v>
      </c>
      <c r="D89" s="122"/>
      <c r="E89" s="123"/>
    </row>
    <row r="90" spans="1:5" ht="24" customHeight="1" thickBot="1">
      <c r="A90" s="29">
        <v>5</v>
      </c>
      <c r="B90" s="4" t="s">
        <v>86</v>
      </c>
      <c r="C90" s="121" t="s">
        <v>121</v>
      </c>
      <c r="D90" s="122"/>
      <c r="E90" s="123"/>
    </row>
    <row r="91" spans="1:5" ht="21" customHeight="1" thickBot="1">
      <c r="A91" s="30">
        <v>6</v>
      </c>
      <c r="B91" s="31" t="s">
        <v>122</v>
      </c>
      <c r="C91" s="121" t="s">
        <v>123</v>
      </c>
      <c r="D91" s="122"/>
      <c r="E91" s="123"/>
    </row>
    <row r="93" ht="12.75">
      <c r="B93" t="s">
        <v>178</v>
      </c>
    </row>
    <row r="94" spans="2:4" ht="12.75">
      <c r="B94" s="95" t="s">
        <v>179</v>
      </c>
      <c r="C94" s="95" t="s">
        <v>180</v>
      </c>
      <c r="D94" s="95" t="s">
        <v>181</v>
      </c>
    </row>
    <row r="95" spans="2:4" ht="12.75">
      <c r="B95" s="95" t="s">
        <v>182</v>
      </c>
      <c r="C95" s="96">
        <f>'[1]Report'!$X$390</f>
        <v>1330.52</v>
      </c>
      <c r="D95" s="96">
        <f>'[1]Report'!$Z$390</f>
        <v>1937.8700000000003</v>
      </c>
    </row>
    <row r="96" spans="2:4" ht="12.75">
      <c r="B96" s="95" t="s">
        <v>183</v>
      </c>
      <c r="C96" s="96">
        <f>'[1]Report'!$X$370</f>
        <v>1337.07</v>
      </c>
      <c r="D96" s="96">
        <f>'[1]Report'!$Z$370</f>
        <v>1618.4099999999999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2017-03-14T06:58:01Z</dcterms:modified>
  <cp:category/>
  <cp:version/>
  <cp:contentType/>
  <cp:contentStatus/>
</cp:coreProperties>
</file>