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<sst xmlns="http://schemas.openxmlformats.org/spreadsheetml/2006/main" count="284" uniqueCount="179">
  <si>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</si>
  <si>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</si>
  <si>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</si>
  <si>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</si>
  <si>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</si>
  <si>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</si>
  <si>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</si>
  <si>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</si>
  <si>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</si>
  <si>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</si>
  <si>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</si>
  <si>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</si>
  <si>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</si>
  <si>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</si>
  <si>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</si>
  <si>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</si>
  <si>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</si>
  <si>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</si>
  <si>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</si>
  <si>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</si>
  <si>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</si>
  <si>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</si>
  <si>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</si>
  <si>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</si>
  <si>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</si>
  <si>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</si>
  <si>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</si>
  <si>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</si>
  <si>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</si>
  <si>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</si>
  <si>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</si>
  <si>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</si>
  <si>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</si>
  <si>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</si>
  <si>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</si>
  <si>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</si>
  <si>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</si>
  <si>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</si>
  <si>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</si>
  <si>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</si>
  <si>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</si>
  <si>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</si>
  <si>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</si>
  <si>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</si>
  <si>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</si>
  <si>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</si>
  <si>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</si>
  <si>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</si>
  <si>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</si>
  <si>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</si>
  <si>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</si>
  <si>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</si>
  <si>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</si>
  <si>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</si>
  <si>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</si>
  <si>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</si>
  <si>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</si>
  <si>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</si>
  <si>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</si>
  <si>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</si>
  <si>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</si>
  <si>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</si>
  <si>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</si>
  <si>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</si>
  <si>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</si>
  <si>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</si>
  <si>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</si>
  <si>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</si>
  <si>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</si>
  <si>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</si>
  <si>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</si>
  <si>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</si>
  <si>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</si>
  <si>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</si>
  <si>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</si>
  <si>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</si>
  <si>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</si>
  <si>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</si>
  <si>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</si>
  <si>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</si>
  <si>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</si>
  <si>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</si>
  <si>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</si>
  <si>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</si>
  <si>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</si>
  <si>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</si>
  <si>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</si>
  <si>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</si>
  <si>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</si>
  <si>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</si>
  <si>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</si>
  <si>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</si>
  <si>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</si>
  <si>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</si>
  <si>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</si>
  <si>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</si>
  <si>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</si>
  <si>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</si>
  <si>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</si>
  <si>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</si>
  <si>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</si>
  <si>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</si>
  <si>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</si>
  <si>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</si>
  <si>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</si>
  <si>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</si>
  <si>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</si>
  <si>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</si>
  <si>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</si>
  <si>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</si>
  <si>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</si>
  <si>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</si>
  <si>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</si>
  <si>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</si>
  <si>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</si>
  <si>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</si>
  <si>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</si>
  <si>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</si>
  <si>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</si>
  <si>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</si>
  <si>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</si>
  <si>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</si>
  <si>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</si>
  <si>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</si>
  <si>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</si>
  <si>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</si>
  <si>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</si>
  <si>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</si>
  <si>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</si>
  <si>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</si>
  <si>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</si>
  <si>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</si>
  <si>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</si>
  <si>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</si>
  <si>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</si>
  <si>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</si>
  <si>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</si>
  <si>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</si>
  <si>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</si>
  <si>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</si>
  <si>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</si>
  <si>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</si>
  <si>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</si>
  <si>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</si>
  <si>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</si>
  <si>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</si>
  <si>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</si>
  <si>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</si>
  <si>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</si>
  <si>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</si>
  <si>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</si>
  <si>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</si>
  <si>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</si>
  <si>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</si>
  <si>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</si>
  <si>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</si>
  <si>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</si>
  <si>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</si>
  <si>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</si>
  <si>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</si>
  <si>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</si>
  <si>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</si>
  <si>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</si>
  <si>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</si>
  <si>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</si>
  <si>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</si>
  <si>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</si>
  <si>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</si>
  <si>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</si>
  <si>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</si>
  <si>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</si>
  <si>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</si>
  <si>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</si>
  <si>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</si>
  <si>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</si>
  <si>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</si>
  <si>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</si>
  <si>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</si>
  <si>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29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</si>
</sst>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2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2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4490.6</v>
          </cell>
          <cell r="G7">
            <v>382.04</v>
          </cell>
          <cell r="H7">
            <v>249.57</v>
          </cell>
          <cell r="I7">
            <v>3355.66</v>
          </cell>
        </row>
        <row r="9">
          <cell r="C9">
            <v>42881.79</v>
          </cell>
          <cell r="F9">
            <v>42544.55</v>
          </cell>
          <cell r="G9">
            <v>5188.33</v>
          </cell>
          <cell r="H9">
            <v>2856.36</v>
          </cell>
          <cell r="I9">
            <v>29058.78</v>
          </cell>
        </row>
        <row r="12">
          <cell r="C12">
            <v>1109.41</v>
          </cell>
          <cell r="F12">
            <v>1088.36</v>
          </cell>
          <cell r="G12">
            <v>114.65</v>
          </cell>
          <cell r="H12">
            <v>61.47</v>
          </cell>
          <cell r="I12">
            <v>830.87</v>
          </cell>
        </row>
        <row r="13">
          <cell r="C13">
            <v>168.17</v>
          </cell>
          <cell r="F13">
            <v>168.17</v>
          </cell>
          <cell r="G13">
            <v>16.42</v>
          </cell>
          <cell r="H13">
            <v>6.19</v>
          </cell>
          <cell r="I13">
            <v>123.2</v>
          </cell>
        </row>
        <row r="14">
          <cell r="C14">
            <v>330</v>
          </cell>
          <cell r="F14">
            <v>330</v>
          </cell>
          <cell r="G14">
            <v>26.92</v>
          </cell>
          <cell r="H14">
            <v>18.48</v>
          </cell>
          <cell r="I14">
            <v>299.28</v>
          </cell>
        </row>
        <row r="15">
          <cell r="C15">
            <v>290934.44</v>
          </cell>
          <cell r="F15">
            <v>290934.44</v>
          </cell>
          <cell r="G15">
            <v>27839.33</v>
          </cell>
          <cell r="H15">
            <v>17154.63</v>
          </cell>
          <cell r="I15">
            <v>205723.52</v>
          </cell>
        </row>
        <row r="18">
          <cell r="C18">
            <v>17094.03</v>
          </cell>
          <cell r="F18">
            <v>17851.11</v>
          </cell>
          <cell r="G18">
            <v>2253.12</v>
          </cell>
          <cell r="H18">
            <v>900.29</v>
          </cell>
          <cell r="I18">
            <v>12920.37</v>
          </cell>
        </row>
        <row r="20">
          <cell r="F20">
            <v>13862</v>
          </cell>
          <cell r="G20">
            <v>1205</v>
          </cell>
          <cell r="H20">
            <v>827.87</v>
          </cell>
          <cell r="I20">
            <v>10547.24</v>
          </cell>
        </row>
        <row r="22">
          <cell r="F22">
            <v>15098.8</v>
          </cell>
          <cell r="G22">
            <v>1323.68</v>
          </cell>
          <cell r="H22">
            <v>903.02</v>
          </cell>
          <cell r="I22">
            <v>10012.66</v>
          </cell>
        </row>
        <row r="24">
          <cell r="F24">
            <v>12365.3</v>
          </cell>
          <cell r="G24">
            <v>1080.38</v>
          </cell>
          <cell r="H24">
            <v>740.19</v>
          </cell>
          <cell r="I24">
            <v>9246.7</v>
          </cell>
        </row>
        <row r="26">
          <cell r="F26">
            <v>28179.6</v>
          </cell>
          <cell r="G26">
            <v>2398.26</v>
          </cell>
          <cell r="H26">
            <v>1566.1</v>
          </cell>
          <cell r="I26">
            <v>21023.78</v>
          </cell>
        </row>
        <row r="31">
          <cell r="C31">
            <v>5959.24</v>
          </cell>
          <cell r="F31">
            <v>6215.87</v>
          </cell>
          <cell r="G31">
            <v>763.5</v>
          </cell>
          <cell r="H31">
            <v>305.1</v>
          </cell>
          <cell r="I31">
            <v>4403.53</v>
          </cell>
        </row>
        <row r="34">
          <cell r="F34">
            <v>13953.45</v>
          </cell>
          <cell r="G34">
            <v>1144.37</v>
          </cell>
          <cell r="H34">
            <v>786.09</v>
          </cell>
          <cell r="I34">
            <v>10096.01</v>
          </cell>
        </row>
        <row r="35">
          <cell r="C35">
            <v>10914.04</v>
          </cell>
          <cell r="F35">
            <v>10973.02</v>
          </cell>
          <cell r="G35">
            <v>1214.35</v>
          </cell>
          <cell r="H35">
            <v>487.48</v>
          </cell>
          <cell r="I35">
            <v>7799.65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0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1291.35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2961.03+6753.14+3125.6+3617.8+1076.32+3323.51</f>
        <v>20857.4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105378.26999999999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7" t="s">
        <v>26</v>
      </c>
      <c r="E13" s="98"/>
      <c r="F13" s="105"/>
      <c r="G13" s="65">
        <f>2473.02+'[2]Page1'!$F$24</f>
        <v>14838.32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7" t="s">
        <v>29</v>
      </c>
      <c r="E14" s="98"/>
      <c r="F14" s="105"/>
      <c r="G14" s="92">
        <f>2772.4+'[2]Page1'!$F$20</f>
        <v>16634.4</v>
      </c>
      <c r="H14" s="5"/>
    </row>
    <row r="15" spans="1:8" ht="26.25" customHeight="1" thickBot="1">
      <c r="A15" s="4"/>
      <c r="B15" s="6"/>
      <c r="C15" s="3" t="s">
        <v>16</v>
      </c>
      <c r="D15" s="97" t="s">
        <v>156</v>
      </c>
      <c r="E15" s="98"/>
      <c r="F15" s="105"/>
      <c r="G15" s="93">
        <f>335.36+2000.05+'[2]Page1'!$G$20+'[2]Page1'!$H$20+'[2]Page1'!$I$20</f>
        <v>14915.52</v>
      </c>
      <c r="H15" s="5"/>
    </row>
    <row r="16" spans="1:8" ht="13.5" customHeight="1" thickBot="1">
      <c r="A16" s="4"/>
      <c r="B16" s="6"/>
      <c r="C16" s="3" t="s">
        <v>16</v>
      </c>
      <c r="D16" s="97" t="s">
        <v>157</v>
      </c>
      <c r="E16" s="98"/>
      <c r="F16" s="105"/>
      <c r="G16" s="94">
        <f>3323.51+G14-G15</f>
        <v>5042.390000000003</v>
      </c>
      <c r="H16" s="49"/>
    </row>
    <row r="17" spans="1:8" ht="13.5" customHeight="1" thickBot="1">
      <c r="A17" s="4"/>
      <c r="B17" s="6"/>
      <c r="C17" s="3" t="s">
        <v>16</v>
      </c>
      <c r="D17" s="97" t="s">
        <v>158</v>
      </c>
      <c r="E17" s="98"/>
      <c r="F17" s="105"/>
      <c r="G17" s="65">
        <v>2271.92</v>
      </c>
      <c r="H17" s="5"/>
    </row>
    <row r="18" spans="1:8" ht="24.75" customHeight="1" thickBot="1">
      <c r="A18" s="4"/>
      <c r="B18" s="6"/>
      <c r="C18" s="3" t="s">
        <v>16</v>
      </c>
      <c r="D18" s="97" t="s">
        <v>18</v>
      </c>
      <c r="E18" s="98"/>
      <c r="F18" s="105"/>
      <c r="G18" s="14">
        <f>G10</f>
        <v>1291.35</v>
      </c>
      <c r="H18" s="5"/>
    </row>
    <row r="19" spans="1:8" ht="27" customHeight="1" thickBot="1">
      <c r="A19" s="4"/>
      <c r="B19" s="6"/>
      <c r="C19" s="3" t="s">
        <v>16</v>
      </c>
      <c r="D19" s="97" t="s">
        <v>55</v>
      </c>
      <c r="E19" s="98"/>
      <c r="F19" s="105"/>
      <c r="G19" s="73">
        <f>G18+G15-G17</f>
        <v>13934.95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2629.3+'[2]Page1'!$F$34</f>
        <v>16582.75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3019.76+'[2]Page1'!$F$22</f>
        <v>18118.559999999998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898.12+'[2]Page1'!$F$7</f>
        <v>5388.72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5635.92+'[2]Page1'!$F$26</f>
        <v>33815.52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91569.56999999998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1784.08+4065.24+1896.87+2178.55+647.91+2000.05+'[2]Page1'!$I$7+'[2]Page1'!$I$20+'[2]Page1'!$I$22+'[2]Page1'!$I$24+'[2]Page1'!$I$26+'[2]Page1'!$I$34</f>
        <v>76854.74999999999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7" t="s">
        <v>41</v>
      </c>
      <c r="E26" s="98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7" t="s">
        <v>44</v>
      </c>
      <c r="E27" s="98"/>
      <c r="F27" s="105"/>
      <c r="G27" s="82">
        <f>299.15+681.75+318.08+365.27+108.64+335.36+'[2]Page1'!$G$7+'[2]Page1'!$G$20+'[2]Page1'!$G$22+'[2]Page1'!$G$24+'[2]Page1'!$G$26+'[2]Page1'!$G$34</f>
        <v>9641.98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7" t="s">
        <v>47</v>
      </c>
      <c r="E28" s="98"/>
      <c r="F28" s="105"/>
      <c r="G28" s="99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7" t="s">
        <v>124</v>
      </c>
      <c r="E29" s="98"/>
      <c r="F29" s="105"/>
      <c r="G29" s="70">
        <f>'[2]Page1'!$H$7+'[2]Page1'!$H$20+'[2]Page1'!$H$22+'[2]Page1'!$H$24+'[2]Page1'!$H$26+'[2]Page1'!$H$34</f>
        <v>5072.84</v>
      </c>
      <c r="H29" s="83"/>
      <c r="I29" s="79"/>
    </row>
    <row r="30" spans="1:9" ht="13.5" customHeight="1" thickBot="1">
      <c r="A30" s="4"/>
      <c r="B30" s="13"/>
      <c r="C30" s="3"/>
      <c r="D30" s="97" t="s">
        <v>166</v>
      </c>
      <c r="E30" s="98"/>
      <c r="F30" s="98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97" t="s">
        <v>174</v>
      </c>
      <c r="E31" s="98"/>
      <c r="F31" s="98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97" t="s">
        <v>175</v>
      </c>
      <c r="E32" s="98"/>
      <c r="F32" s="98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97" t="s">
        <v>177</v>
      </c>
      <c r="E33" s="98"/>
      <c r="F33" s="98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7" t="s">
        <v>176</v>
      </c>
      <c r="E34" s="98"/>
      <c r="F34" s="98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7" t="s">
        <v>51</v>
      </c>
      <c r="E35" s="98"/>
      <c r="F35" s="105"/>
      <c r="G35" s="66">
        <f>G24+G10</f>
        <v>92860.91999999998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7" t="s">
        <v>53</v>
      </c>
      <c r="E36" s="98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7" t="s">
        <v>55</v>
      </c>
      <c r="E37" s="98"/>
      <c r="F37" s="105"/>
      <c r="G37" s="73">
        <f>G19</f>
        <v>13934.95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7" t="s">
        <v>57</v>
      </c>
      <c r="E38" s="98"/>
      <c r="F38" s="105"/>
      <c r="G38" s="88">
        <f>G11+G12-G24</f>
        <v>34666.100000000006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2271.92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1.9</v>
      </c>
      <c r="F42" s="80" t="s">
        <v>136</v>
      </c>
      <c r="G42" s="60">
        <v>3810334293</v>
      </c>
      <c r="H42" s="61">
        <f>G13</f>
        <v>14838.32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16582.75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18118.559999999998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5388.72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33815.52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91015.79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0" t="s">
        <v>141</v>
      </c>
      <c r="E49" s="10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0" t="s">
        <v>69</v>
      </c>
      <c r="E50" s="10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0" t="s">
        <v>71</v>
      </c>
      <c r="E51" s="10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0" t="s">
        <v>73</v>
      </c>
      <c r="E52" s="101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0" t="s">
        <v>15</v>
      </c>
      <c r="E54" s="10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0" t="s">
        <v>18</v>
      </c>
      <c r="E55" s="10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0" t="s">
        <v>20</v>
      </c>
      <c r="E56" s="10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0" t="s">
        <v>53</v>
      </c>
      <c r="E57" s="10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0" t="s">
        <v>55</v>
      </c>
      <c r="E58" s="10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61584.73999999998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231.94553368206684</v>
      </c>
      <c r="E63" s="76">
        <f>E64/117.48</f>
        <v>468.48987061627514</v>
      </c>
      <c r="F63" s="76">
        <f>F64/12</f>
        <v>1057.1491666666668</v>
      </c>
      <c r="G63" s="77">
        <f>G64/18.26</f>
        <v>1546.4025191675794</v>
      </c>
      <c r="H63" s="78">
        <f>H64/0.88</f>
        <v>446.59090909090907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57582.28+'[2]Page1'!$F$15</f>
        <v>348516.72</v>
      </c>
      <c r="E64" s="65">
        <f>11405.28+'[2]Page1'!$F$9+'[2]Page1'!$F$12</f>
        <v>55038.19</v>
      </c>
      <c r="F64" s="65">
        <f>1544.6+'[2]Page1'!$F$13+'[2]Page1'!$F$35</f>
        <v>12685.79</v>
      </c>
      <c r="G64" s="72">
        <f>3099.45+1070.88+'[2]Page1'!$F$18+'[2]Page1'!$F$31</f>
        <v>28237.31</v>
      </c>
      <c r="H64" s="68">
        <f>63+'[2]Page1'!$F$14</f>
        <v>393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6965.49+41594.96+'[2]Page1'!$G$15+'[2]Page1'!$H$15+'[2]Page1'!$I$15</f>
        <v>299277.93</v>
      </c>
      <c r="E65" s="65">
        <f>1917.36+7345.58+'[2]Page1'!$G$9+'[2]Page1'!$H$9+'[2]Page1'!$I$9+'[2]Page1'!$G$12+'[2]Page1'!$H$12+'[2]Page1'!$I$12</f>
        <v>47373.40000000001</v>
      </c>
      <c r="F65" s="65">
        <f>363.63+1087.35+'[2]Page1'!$G$35+'[2]Page1'!$H$35+'[2]Page1'!$I$35+'[2]Page1'!$G$13+'[2]Page1'!$H$13+'[2]Page1'!$I$13</f>
        <v>11098.27</v>
      </c>
      <c r="G65" s="69">
        <f>636.66+2059.85+215.83+704.66+'[2]Page1'!$G$18+'[2]Page1'!$H$18+'[2]Page1'!$I$18+'[2]Page1'!$G$31+'[2]Page1'!$H$31+'[2]Page1'!$I$31</f>
        <v>25162.909999999996</v>
      </c>
      <c r="H65" s="69">
        <f>29.08+'[2]Page1'!$G$14+'[2]Page1'!$H$14+'[2]Page1'!$I$14</f>
        <v>373.76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49238.78999999998</v>
      </c>
      <c r="E66" s="76">
        <f>E64-E65</f>
        <v>7664.789999999994</v>
      </c>
      <c r="F66" s="76">
        <f>F64-F65</f>
        <v>1587.5200000000004</v>
      </c>
      <c r="G66" s="78">
        <f>G64-G65</f>
        <v>3074.400000000005</v>
      </c>
      <c r="H66" s="78">
        <f>H64-H65</f>
        <v>19.24000000000001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57582.28+'[2]Page1'!$C$15</f>
        <v>348516.72</v>
      </c>
      <c r="E67" s="70">
        <f>11103.26+'[2]Page1'!$C$12+'[2]Page1'!$C$9</f>
        <v>55094.46</v>
      </c>
      <c r="F67" s="70">
        <f>1922.3+'[2]Page1'!$C$13+'[2]Page1'!$C$35</f>
        <v>13004.51</v>
      </c>
      <c r="G67" s="71">
        <f>3478.2+1179.12+'[2]Page1'!$C$18+'[2]Page1'!$C$31</f>
        <v>27710.589999999997</v>
      </c>
      <c r="H67" s="71">
        <f>'[2]Page1'!$C$14</f>
        <v>330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56.2699999999968</v>
      </c>
      <c r="F68" s="44">
        <f>F67-F64</f>
        <v>318.71999999999935</v>
      </c>
      <c r="G68" s="44">
        <f>G67-G64</f>
        <v>-526.7200000000048</v>
      </c>
      <c r="H68" s="44">
        <f>H67-H64</f>
        <v>-63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7"/>
      <c r="F73" s="98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7"/>
      <c r="F74" s="98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7"/>
      <c r="F75" s="98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-214.73000000000866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7"/>
      <c r="F78" s="98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3" t="s">
        <v>167</v>
      </c>
      <c r="F80" s="104"/>
      <c r="G80" s="104"/>
      <c r="H80" s="96"/>
    </row>
    <row r="81" ht="12.75">
      <c r="A81" s="1"/>
    </row>
    <row r="82" ht="12.75">
      <c r="A82" s="1"/>
    </row>
    <row r="83" spans="1:8" ht="38.25" customHeight="1">
      <c r="A83" s="102" t="s">
        <v>172</v>
      </c>
      <c r="B83" s="102"/>
      <c r="C83" s="102"/>
      <c r="D83" s="102"/>
      <c r="E83" s="102"/>
      <c r="F83" s="102"/>
      <c r="G83" s="102"/>
      <c r="H83" s="10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2016-03-15T23:34:32Z</dcterms:modified>
  <cp:category/>
  <cp:version/>
  <cp:contentType/>
  <cp:contentStatus/>
</cp:coreProperties>
</file>