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9720" windowHeight="6540" activeTab="0"/>
  </bookViews>
  <sheets>
    <sheet name="Прейскурант 2015г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<sst xmlns="http://schemas.openxmlformats.org/spreadsheetml/2006/main" count="72" uniqueCount="58">
  <si>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1.</t>
  </si>
  <si>
    <t>№</t>
  </si>
  <si>
    <t>п/п</t>
  </si>
  <si>
    <t>наименование работ</t>
  </si>
  <si>
    <t>ед.</t>
  </si>
  <si>
    <t>изм.</t>
  </si>
  <si>
    <t>норма, ч/часов</t>
  </si>
  <si>
    <t>з/пл.осн., руб.</t>
  </si>
  <si>
    <t>А</t>
  </si>
  <si>
    <t>Б</t>
  </si>
  <si>
    <t xml:space="preserve">начисл.на ФОТ, </t>
  </si>
  <si>
    <t>Итого, руб.</t>
  </si>
  <si>
    <t>для населения</t>
  </si>
  <si>
    <t>с НДС, 18%</t>
  </si>
  <si>
    <t>"Утверждаю"</t>
  </si>
  <si>
    <t xml:space="preserve">                                                                           ПРЕЙСКУРАНТ</t>
  </si>
  <si>
    <t>2.</t>
  </si>
  <si>
    <t>1 м</t>
  </si>
  <si>
    <t>Установка внутренней распредкоробки</t>
  </si>
  <si>
    <t>1 шт</t>
  </si>
  <si>
    <t>Установка наружной распредкоробки</t>
  </si>
  <si>
    <t>Пробивка отверстия в стене до 300 мм</t>
  </si>
  <si>
    <t>1шт</t>
  </si>
  <si>
    <t>Установка патрона</t>
  </si>
  <si>
    <t>Установка люстры</t>
  </si>
  <si>
    <t>Ремонт открытой электропроводки(отыскание и устранение</t>
  </si>
  <si>
    <t>короткого замыкания или обрыва)</t>
  </si>
  <si>
    <t>1 повр-е</t>
  </si>
  <si>
    <t>Ремонт скрытой электропроводки(отыскание и устранение</t>
  </si>
  <si>
    <t>для коммер предп.</t>
  </si>
  <si>
    <t>часовой тариф</t>
  </si>
  <si>
    <t>Замена камфорки</t>
  </si>
  <si>
    <t>Замена терморегулятора эл.печи</t>
  </si>
  <si>
    <t>с рент 10%</t>
  </si>
  <si>
    <t>однофазного</t>
  </si>
  <si>
    <t>трехфазного</t>
  </si>
  <si>
    <t>Установка эл.счетчика на щите:</t>
  </si>
  <si>
    <t>Прокладка кабеля с креплением скобами</t>
  </si>
  <si>
    <t>1м</t>
  </si>
  <si>
    <t>Разводка по устройствам и подключение жил.кабелей к</t>
  </si>
  <si>
    <t>зажимам аппаратов и приборов</t>
  </si>
  <si>
    <t>1 жила</t>
  </si>
  <si>
    <t>Замена трансформаторов тока</t>
  </si>
  <si>
    <t>Проверка схем учета с трансформаторами тока</t>
  </si>
  <si>
    <t>Замена розетки и выключателя</t>
  </si>
  <si>
    <t>Прокладка скрытой электропроводки АППВ 2*2,5-4кв.м.</t>
  </si>
  <si>
    <t xml:space="preserve">Прокладка открытой электропроводки АППВ 2*2,5-4кв.м. </t>
  </si>
  <si>
    <t>с рент 35%</t>
  </si>
  <si>
    <t>Директор ООО "Ауксилиум"</t>
  </si>
  <si>
    <t xml:space="preserve">    _______________М.А.Рыбаков</t>
  </si>
  <si>
    <t>доп.з/пл.18,2%</t>
  </si>
  <si>
    <t>Цеховые.26%</t>
  </si>
  <si>
    <t>Общехоз,.36%</t>
  </si>
  <si>
    <t>Трансп-е Автобус</t>
  </si>
  <si>
    <t>ООО "Ауксилиум" на 2015 год</t>
  </si>
  <si>
    <t xml:space="preserve">Установка автомат.выключателя(автомат) </t>
  </si>
  <si>
    <t>с 01.03.2015г</t>
  </si>
  <si>
    <t>на работы по ремонту  инженерного электрического оборудования внутри квартир выполняемых  за счет средств населения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</si>
</sst>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"/>
    <numFmt numFmtId="166" formatCode="d/m/yy"/>
    <numFmt numFmtId="167" formatCode="0.000%"/>
    <numFmt numFmtId="168" formatCode="0.0%"/>
    <numFmt numFmtId="169" formatCode="0.000"/>
    <numFmt numFmtId="170" formatCode="0.0000"/>
  </numFmts>
  <fonts count="2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24" borderId="10" xfId="0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2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textRotation="90" shrinkToFit="1"/>
    </xf>
    <xf numFmtId="168" fontId="1" fillId="0" borderId="0" xfId="0" applyNumberFormat="1" applyFont="1" applyBorder="1" applyAlignment="1">
      <alignment horizontal="center" textRotation="90" shrinkToFit="1"/>
    </xf>
    <xf numFmtId="0" fontId="1" fillId="0" borderId="0" xfId="0" applyFont="1" applyBorder="1" applyAlignment="1">
      <alignment horizontal="center" textRotation="90"/>
    </xf>
    <xf numFmtId="2" fontId="0" fillId="0" borderId="25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169" fontId="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6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shrinkToFit="1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 textRotation="90" shrinkToFit="1"/>
    </xf>
    <xf numFmtId="0" fontId="1" fillId="0" borderId="11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168" fontId="1" fillId="0" borderId="33" xfId="0" applyNumberFormat="1" applyFont="1" applyBorder="1" applyAlignment="1">
      <alignment horizontal="center" textRotation="90" shrinkToFit="1"/>
    </xf>
    <xf numFmtId="168" fontId="1" fillId="0" borderId="31" xfId="0" applyNumberFormat="1" applyFont="1" applyBorder="1" applyAlignment="1">
      <alignment horizontal="center" textRotation="90" shrinkToFit="1"/>
    </xf>
    <xf numFmtId="168" fontId="1" fillId="0" borderId="32" xfId="0" applyNumberFormat="1" applyFont="1" applyBorder="1" applyAlignment="1">
      <alignment horizontal="center" textRotation="90" shrinkToFit="1"/>
    </xf>
    <xf numFmtId="2" fontId="1" fillId="0" borderId="21" xfId="0" applyNumberFormat="1" applyFont="1" applyBorder="1" applyAlignment="1">
      <alignment horizontal="center" textRotation="90" shrinkToFit="1"/>
    </xf>
    <xf numFmtId="2" fontId="1" fillId="0" borderId="11" xfId="0" applyNumberFormat="1" applyFont="1" applyBorder="1" applyAlignment="1">
      <alignment horizontal="center" textRotation="90" shrinkToFit="1"/>
    </xf>
    <xf numFmtId="2" fontId="1" fillId="0" borderId="24" xfId="0" applyNumberFormat="1" applyFont="1" applyBorder="1" applyAlignment="1">
      <alignment horizontal="center" textRotation="90" shrinkToFit="1"/>
    </xf>
    <xf numFmtId="0" fontId="1" fillId="0" borderId="34" xfId="0" applyFont="1" applyBorder="1" applyAlignment="1">
      <alignment horizontal="center" textRotation="90" shrinkToFit="1"/>
    </xf>
    <xf numFmtId="0" fontId="1" fillId="0" borderId="11" xfId="0" applyFont="1" applyBorder="1" applyAlignment="1">
      <alignment horizontal="center" textRotation="90" shrinkToFit="1"/>
    </xf>
    <xf numFmtId="0" fontId="1" fillId="0" borderId="24" xfId="0" applyFont="1" applyBorder="1" applyAlignment="1">
      <alignment horizontal="center" textRotation="90" shrinkToFi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21" xfId="0" applyFont="1" applyBorder="1" applyAlignment="1">
      <alignment horizontal="center" textRotation="90" shrinkToFit="1"/>
    </xf>
    <xf numFmtId="0" fontId="1" fillId="0" borderId="37" xfId="0" applyFont="1" applyBorder="1" applyAlignment="1">
      <alignment horizontal="center" textRotation="90" shrinkToFit="1"/>
    </xf>
    <xf numFmtId="0" fontId="1" fillId="0" borderId="38" xfId="0" applyFont="1" applyBorder="1" applyAlignment="1">
      <alignment horizontal="center" textRotation="90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N7" sqref="N7:O7"/>
    </sheetView>
  </sheetViews>
  <sheetFormatPr defaultColWidth="9.00390625" defaultRowHeight="12.75"/>
  <cols>
    <col min="1" max="1" width="4.625" style="0" customWidth="1"/>
    <col min="2" max="2" width="52.00390625" style="0" customWidth="1"/>
    <col min="3" max="3" width="8.375" style="0" customWidth="1"/>
    <col min="4" max="4" width="6.25390625" style="0" customWidth="1"/>
    <col min="5" max="5" width="5.375" style="0" customWidth="1"/>
    <col min="6" max="6" width="6.875" style="0" customWidth="1"/>
    <col min="7" max="7" width="6.125" style="0" customWidth="1"/>
    <col min="8" max="8" width="4.00390625" style="0" customWidth="1"/>
    <col min="9" max="9" width="2.625" style="0" customWidth="1"/>
    <col min="10" max="10" width="6.25390625" style="0" customWidth="1"/>
    <col min="11" max="11" width="6.875" style="0" customWidth="1"/>
    <col min="12" max="12" width="7.625" style="0" customWidth="1"/>
    <col min="13" max="13" width="7.875" style="0" customWidth="1"/>
    <col min="14" max="14" width="10.375" style="0" customWidth="1"/>
    <col min="15" max="15" width="7.25390625" style="0" hidden="1" customWidth="1"/>
    <col min="16" max="16" width="10.875" style="0" customWidth="1"/>
    <col min="17" max="17" width="5.625" style="0" customWidth="1"/>
  </cols>
  <sheetData>
    <row r="1" spans="2:16" ht="15.75">
      <c r="B1" s="10"/>
      <c r="K1" s="13"/>
      <c r="L1" s="13"/>
      <c r="N1" s="18" t="s">
        <v>14</v>
      </c>
      <c r="O1" s="19"/>
      <c r="P1" s="13"/>
    </row>
    <row r="2" spans="1:16" ht="12.75">
      <c r="A2" s="3"/>
      <c r="B2" s="87"/>
      <c r="C2" s="87"/>
      <c r="D2" s="87"/>
      <c r="E2" s="5"/>
      <c r="F2" s="5"/>
      <c r="G2" s="4"/>
      <c r="H2" s="4"/>
      <c r="I2" s="4"/>
      <c r="J2" s="4"/>
      <c r="K2" s="15"/>
      <c r="L2" s="15"/>
      <c r="N2" s="41" t="s">
        <v>48</v>
      </c>
      <c r="O2" s="41"/>
      <c r="P2" s="41"/>
    </row>
    <row r="3" spans="1:16" ht="15.75">
      <c r="A3" s="3"/>
      <c r="B3" s="11" t="s">
        <v>15</v>
      </c>
      <c r="C3" s="12"/>
      <c r="D3" s="4"/>
      <c r="E3" s="5"/>
      <c r="F3" s="5"/>
      <c r="G3" s="4"/>
      <c r="H3" s="4"/>
      <c r="I3" s="4"/>
      <c r="J3" s="4"/>
      <c r="K3" s="15"/>
      <c r="L3" s="15"/>
      <c r="N3" s="14"/>
      <c r="O3" s="14"/>
      <c r="P3" s="14"/>
    </row>
    <row r="4" spans="1:16" ht="18">
      <c r="A4" s="3"/>
      <c r="B4" s="10" t="s">
        <v>57</v>
      </c>
      <c r="C4" s="45"/>
      <c r="D4" s="45"/>
      <c r="E4" s="46"/>
      <c r="F4" s="46"/>
      <c r="G4" s="45"/>
      <c r="H4" s="45"/>
      <c r="I4" s="45"/>
      <c r="J4" s="45"/>
      <c r="K4" s="47"/>
      <c r="L4" s="47"/>
      <c r="N4" s="14" t="s">
        <v>49</v>
      </c>
      <c r="O4" s="15"/>
      <c r="P4" s="42"/>
    </row>
    <row r="5" spans="1:16" ht="15.75">
      <c r="A5" s="3"/>
      <c r="C5" s="18" t="s">
        <v>54</v>
      </c>
      <c r="D5" s="18"/>
      <c r="E5" s="18"/>
      <c r="F5" s="18"/>
      <c r="G5" s="18"/>
      <c r="H5" s="18"/>
      <c r="I5" s="18"/>
      <c r="J5" s="57">
        <f>(144437+380+553+813+13548+9082+11000)/692279</f>
        <v>0.259740653695981</v>
      </c>
      <c r="K5" s="58">
        <f>247442/692279</f>
        <v>0.35743103575292623</v>
      </c>
      <c r="L5" s="56"/>
      <c r="M5" s="15"/>
      <c r="N5" s="15"/>
      <c r="O5" s="3"/>
      <c r="P5" s="16"/>
    </row>
    <row r="6" spans="1:16" ht="15.75" thickBot="1">
      <c r="A6" s="3"/>
      <c r="B6" s="20"/>
      <c r="C6" s="53" t="s">
        <v>56</v>
      </c>
      <c r="D6" s="21"/>
      <c r="E6" s="21"/>
      <c r="F6" s="21"/>
      <c r="G6" s="20"/>
      <c r="H6" s="20"/>
      <c r="I6" s="20"/>
      <c r="J6" s="20"/>
      <c r="K6" s="20"/>
      <c r="L6" s="20"/>
      <c r="M6" s="4"/>
      <c r="N6" s="4"/>
      <c r="O6" s="4"/>
      <c r="P6" s="4"/>
    </row>
    <row r="7" spans="1:16" ht="27.75" customHeight="1" thickBot="1">
      <c r="A7" s="35"/>
      <c r="B7" s="36"/>
      <c r="C7" s="36"/>
      <c r="D7" s="79" t="s">
        <v>30</v>
      </c>
      <c r="E7" s="79" t="s">
        <v>6</v>
      </c>
      <c r="F7" s="79" t="s">
        <v>7</v>
      </c>
      <c r="G7" s="88" t="s">
        <v>50</v>
      </c>
      <c r="H7" s="82" t="s">
        <v>10</v>
      </c>
      <c r="I7" s="76">
        <v>0.302</v>
      </c>
      <c r="J7" s="79" t="s">
        <v>51</v>
      </c>
      <c r="K7" s="79" t="s">
        <v>52</v>
      </c>
      <c r="L7" s="79" t="s">
        <v>53</v>
      </c>
      <c r="M7" s="82" t="s">
        <v>11</v>
      </c>
      <c r="N7" s="85" t="s">
        <v>12</v>
      </c>
      <c r="O7" s="86"/>
      <c r="P7" s="59" t="s">
        <v>29</v>
      </c>
    </row>
    <row r="8" spans="1:16" ht="12.75" customHeight="1">
      <c r="A8" s="37"/>
      <c r="B8" s="7"/>
      <c r="C8" s="6"/>
      <c r="D8" s="80"/>
      <c r="E8" s="80"/>
      <c r="F8" s="80"/>
      <c r="G8" s="83"/>
      <c r="H8" s="89"/>
      <c r="I8" s="77"/>
      <c r="J8" s="80"/>
      <c r="K8" s="80"/>
      <c r="L8" s="80"/>
      <c r="M8" s="83"/>
      <c r="N8" s="72" t="s">
        <v>33</v>
      </c>
      <c r="O8" s="74" t="s">
        <v>13</v>
      </c>
      <c r="P8" s="60" t="s">
        <v>47</v>
      </c>
    </row>
    <row r="9" spans="1:16" ht="12.75">
      <c r="A9" s="37" t="s">
        <v>1</v>
      </c>
      <c r="B9" s="6" t="s">
        <v>3</v>
      </c>
      <c r="C9" s="6" t="s">
        <v>4</v>
      </c>
      <c r="D9" s="80"/>
      <c r="E9" s="80"/>
      <c r="F9" s="80"/>
      <c r="G9" s="83"/>
      <c r="H9" s="89"/>
      <c r="I9" s="77"/>
      <c r="J9" s="80"/>
      <c r="K9" s="80"/>
      <c r="L9" s="80"/>
      <c r="M9" s="83"/>
      <c r="N9" s="72"/>
      <c r="O9" s="74"/>
      <c r="P9" s="60"/>
    </row>
    <row r="10" spans="1:16" ht="12.75">
      <c r="A10" s="37" t="s">
        <v>2</v>
      </c>
      <c r="B10" s="7"/>
      <c r="C10" s="6" t="s">
        <v>5</v>
      </c>
      <c r="D10" s="80"/>
      <c r="E10" s="80"/>
      <c r="F10" s="80"/>
      <c r="G10" s="83"/>
      <c r="H10" s="89"/>
      <c r="I10" s="77"/>
      <c r="J10" s="80"/>
      <c r="K10" s="80"/>
      <c r="L10" s="80"/>
      <c r="M10" s="83"/>
      <c r="N10" s="72"/>
      <c r="O10" s="74"/>
      <c r="P10" s="60"/>
    </row>
    <row r="11" spans="1:16" ht="19.5" customHeight="1" thickBot="1">
      <c r="A11" s="38"/>
      <c r="B11" s="39"/>
      <c r="C11" s="40"/>
      <c r="D11" s="81"/>
      <c r="E11" s="81"/>
      <c r="F11" s="81"/>
      <c r="G11" s="84"/>
      <c r="H11" s="90"/>
      <c r="I11" s="78"/>
      <c r="J11" s="81"/>
      <c r="K11" s="81"/>
      <c r="L11" s="81"/>
      <c r="M11" s="84"/>
      <c r="N11" s="73"/>
      <c r="O11" s="75"/>
      <c r="P11" s="61"/>
    </row>
    <row r="12" spans="1:16" ht="12" customHeight="1" thickBot="1">
      <c r="A12" s="24" t="s">
        <v>8</v>
      </c>
      <c r="B12" s="25" t="s">
        <v>9</v>
      </c>
      <c r="C12" s="25">
        <v>1</v>
      </c>
      <c r="D12" s="26">
        <v>2</v>
      </c>
      <c r="E12" s="26">
        <v>3</v>
      </c>
      <c r="F12" s="26">
        <v>4</v>
      </c>
      <c r="G12" s="25">
        <v>5</v>
      </c>
      <c r="H12" s="62">
        <v>6</v>
      </c>
      <c r="I12" s="62"/>
      <c r="J12" s="25">
        <v>7</v>
      </c>
      <c r="K12" s="25">
        <v>8</v>
      </c>
      <c r="L12" s="25">
        <v>9</v>
      </c>
      <c r="M12" s="25">
        <v>10</v>
      </c>
      <c r="N12" s="25">
        <v>11</v>
      </c>
      <c r="O12" s="25">
        <v>9</v>
      </c>
      <c r="P12" s="27">
        <v>12</v>
      </c>
    </row>
    <row r="13" spans="1:16" ht="12.75">
      <c r="A13" s="29"/>
      <c r="B13" s="30"/>
      <c r="C13" s="31"/>
      <c r="D13" s="32"/>
      <c r="E13" s="32"/>
      <c r="F13" s="32"/>
      <c r="G13" s="32"/>
      <c r="H13" s="69"/>
      <c r="I13" s="70"/>
      <c r="J13" s="32"/>
      <c r="K13" s="32"/>
      <c r="L13" s="32"/>
      <c r="M13" s="32"/>
      <c r="N13" s="32"/>
      <c r="O13" s="32"/>
      <c r="P13" s="32"/>
    </row>
    <row r="14" spans="1:26" ht="12.75" customHeight="1">
      <c r="A14" s="33" t="s">
        <v>0</v>
      </c>
      <c r="B14" s="22" t="s">
        <v>45</v>
      </c>
      <c r="C14" s="2" t="s">
        <v>17</v>
      </c>
      <c r="D14" s="23">
        <v>31.1</v>
      </c>
      <c r="E14" s="23">
        <v>0.4</v>
      </c>
      <c r="F14" s="23">
        <f>(D14*E14*0.1792*1.6)+(D14*E14*1.4*1.6)</f>
        <v>31.4323968</v>
      </c>
      <c r="G14" s="23">
        <f>F14*18.2%</f>
        <v>5.7206962176</v>
      </c>
      <c r="H14" s="63">
        <f>(F14+G14)*30.2%</f>
        <v>11.2202340913152</v>
      </c>
      <c r="I14" s="64"/>
      <c r="J14" s="23">
        <f>(F14+G14)*26%</f>
        <v>9.659804184576</v>
      </c>
      <c r="K14" s="23">
        <f>(F14+G14)*36%</f>
        <v>13.375113486336</v>
      </c>
      <c r="L14" s="23">
        <f>380.7*E14*0.46</f>
        <v>70.0488</v>
      </c>
      <c r="M14" s="23">
        <f>SUM(F14:L14)</f>
        <v>141.45704477982719</v>
      </c>
      <c r="N14" s="54">
        <f>M14*1.1</f>
        <v>155.6027492578099</v>
      </c>
      <c r="O14" s="54">
        <f>N14*1.18</f>
        <v>183.6112441242157</v>
      </c>
      <c r="P14" s="54">
        <f>M14*1.35</f>
        <v>190.96701045276671</v>
      </c>
      <c r="Q14" s="68"/>
      <c r="R14" s="68"/>
      <c r="S14" s="71"/>
      <c r="T14" s="68"/>
      <c r="U14" s="68"/>
      <c r="V14" s="67"/>
      <c r="W14" s="67"/>
      <c r="X14" s="67"/>
      <c r="Y14" s="67"/>
      <c r="Z14" s="17"/>
    </row>
    <row r="15" spans="1:26" ht="12.75">
      <c r="A15" s="33" t="s">
        <v>16</v>
      </c>
      <c r="B15" s="22" t="s">
        <v>46</v>
      </c>
      <c r="C15" s="2" t="s">
        <v>17</v>
      </c>
      <c r="D15" s="23">
        <v>31.1</v>
      </c>
      <c r="E15" s="23">
        <v>0.3</v>
      </c>
      <c r="F15" s="23">
        <f>(D15*E15*0.1792*1.6)+(D15*E15*1.4*1.6)</f>
        <v>23.5742976</v>
      </c>
      <c r="G15" s="23">
        <f>F15*18.2%</f>
        <v>4.2905221632</v>
      </c>
      <c r="H15" s="63">
        <f>(F15+G15)*30.2%</f>
        <v>8.4151755684864</v>
      </c>
      <c r="I15" s="64"/>
      <c r="J15" s="23">
        <f>(F15+G15)*26%</f>
        <v>7.244853138432001</v>
      </c>
      <c r="K15" s="23">
        <f>(F15+G15)*36%</f>
        <v>10.031335114752</v>
      </c>
      <c r="L15" s="23">
        <f aca="true" t="shared" si="0" ref="L15:L36">380.7*E15*0.46</f>
        <v>52.5366</v>
      </c>
      <c r="M15" s="23">
        <f>SUM(F15:L15)</f>
        <v>106.0927835848704</v>
      </c>
      <c r="N15" s="54">
        <f aca="true" t="shared" si="1" ref="N15:N36">M15*1.1</f>
        <v>116.70206194335745</v>
      </c>
      <c r="O15" s="54">
        <f>N15*1.18</f>
        <v>137.70843309316177</v>
      </c>
      <c r="P15" s="54">
        <f aca="true" t="shared" si="2" ref="P15:P36">M15*1.35</f>
        <v>143.22525783957505</v>
      </c>
      <c r="Q15" s="68"/>
      <c r="R15" s="68"/>
      <c r="S15" s="71"/>
      <c r="T15" s="68"/>
      <c r="U15" s="68"/>
      <c r="V15" s="50"/>
      <c r="W15" s="50"/>
      <c r="X15" s="50"/>
      <c r="Y15" s="50"/>
      <c r="Z15" s="17"/>
    </row>
    <row r="16" spans="1:26" ht="12.75">
      <c r="A16" s="33">
        <v>3</v>
      </c>
      <c r="B16" s="22" t="s">
        <v>37</v>
      </c>
      <c r="C16" s="2" t="s">
        <v>38</v>
      </c>
      <c r="D16" s="23">
        <v>31.1</v>
      </c>
      <c r="E16" s="23">
        <v>0.4</v>
      </c>
      <c r="F16" s="23">
        <f>(D16*E16*0.1792*1.6)+(D16*E16*1.4*1.6)</f>
        <v>31.4323968</v>
      </c>
      <c r="G16" s="23">
        <f>F16*18.2%</f>
        <v>5.7206962176</v>
      </c>
      <c r="H16" s="63">
        <f>(F16+G16)*30.2%</f>
        <v>11.2202340913152</v>
      </c>
      <c r="I16" s="64"/>
      <c r="J16" s="23">
        <f>(F16+G16)*26%</f>
        <v>9.659804184576</v>
      </c>
      <c r="K16" s="23">
        <f>(F16+G16)*36%</f>
        <v>13.375113486336</v>
      </c>
      <c r="L16" s="23">
        <f t="shared" si="0"/>
        <v>70.0488</v>
      </c>
      <c r="M16" s="23">
        <f>SUM(F16:L16)</f>
        <v>141.45704477982719</v>
      </c>
      <c r="N16" s="54">
        <f t="shared" si="1"/>
        <v>155.6027492578099</v>
      </c>
      <c r="O16" s="54">
        <f>N16*1.18</f>
        <v>183.6112441242157</v>
      </c>
      <c r="P16" s="54">
        <f t="shared" si="2"/>
        <v>190.96701045276671</v>
      </c>
      <c r="Q16" s="48"/>
      <c r="R16" s="48"/>
      <c r="S16" s="49"/>
      <c r="T16" s="48"/>
      <c r="U16" s="48"/>
      <c r="V16" s="50"/>
      <c r="W16" s="50"/>
      <c r="X16" s="50"/>
      <c r="Y16" s="50"/>
      <c r="Z16" s="17"/>
    </row>
    <row r="17" spans="1:26" ht="12.75">
      <c r="A17" s="33">
        <v>4</v>
      </c>
      <c r="B17" s="22" t="s">
        <v>39</v>
      </c>
      <c r="C17" s="2"/>
      <c r="D17" s="23"/>
      <c r="E17" s="23"/>
      <c r="F17" s="23"/>
      <c r="G17" s="23"/>
      <c r="H17" s="28"/>
      <c r="I17" s="51"/>
      <c r="J17" s="23"/>
      <c r="K17" s="23"/>
      <c r="L17" s="23"/>
      <c r="M17" s="23"/>
      <c r="N17" s="54"/>
      <c r="O17" s="54"/>
      <c r="P17" s="54"/>
      <c r="Q17" s="48"/>
      <c r="R17" s="48"/>
      <c r="S17" s="49"/>
      <c r="T17" s="48"/>
      <c r="U17" s="48"/>
      <c r="V17" s="50"/>
      <c r="W17" s="50"/>
      <c r="X17" s="50"/>
      <c r="Y17" s="50"/>
      <c r="Z17" s="17"/>
    </row>
    <row r="18" spans="1:26" ht="12.75">
      <c r="A18" s="33"/>
      <c r="B18" s="22" t="s">
        <v>40</v>
      </c>
      <c r="C18" s="2" t="s">
        <v>41</v>
      </c>
      <c r="D18" s="23">
        <v>31.1</v>
      </c>
      <c r="E18" s="23">
        <v>0.3</v>
      </c>
      <c r="F18" s="23">
        <f aca="true" t="shared" si="3" ref="F18:F26">(D18*E18*0.1792*1.6)+(D18*E18*1.4*1.6)</f>
        <v>23.5742976</v>
      </c>
      <c r="G18" s="23">
        <f aca="true" t="shared" si="4" ref="G18:G26">F18*18.2%</f>
        <v>4.2905221632</v>
      </c>
      <c r="H18" s="63">
        <f aca="true" t="shared" si="5" ref="H18:H26">(F18+G18)*30.2%</f>
        <v>8.4151755684864</v>
      </c>
      <c r="I18" s="64"/>
      <c r="J18" s="23">
        <f aca="true" t="shared" si="6" ref="J18:J26">(F18+G18)*26%</f>
        <v>7.244853138432001</v>
      </c>
      <c r="K18" s="23">
        <f aca="true" t="shared" si="7" ref="K18:K26">(F18+G18)*36%</f>
        <v>10.031335114752</v>
      </c>
      <c r="L18" s="23">
        <f t="shared" si="0"/>
        <v>52.5366</v>
      </c>
      <c r="M18" s="23">
        <f aca="true" t="shared" si="8" ref="M18:M26">SUM(F18:L18)</f>
        <v>106.0927835848704</v>
      </c>
      <c r="N18" s="54">
        <f t="shared" si="1"/>
        <v>116.70206194335745</v>
      </c>
      <c r="O18" s="54">
        <f aca="true" t="shared" si="9" ref="O18:O26">N18*1.18</f>
        <v>137.70843309316177</v>
      </c>
      <c r="P18" s="54">
        <f t="shared" si="2"/>
        <v>143.22525783957505</v>
      </c>
      <c r="Q18" s="48"/>
      <c r="R18" s="48"/>
      <c r="S18" s="49"/>
      <c r="T18" s="48"/>
      <c r="U18" s="48"/>
      <c r="V18" s="50"/>
      <c r="W18" s="50"/>
      <c r="X18" s="50"/>
      <c r="Y18" s="50"/>
      <c r="Z18" s="17"/>
    </row>
    <row r="19" spans="1:26" ht="12.75">
      <c r="A19" s="33">
        <v>5</v>
      </c>
      <c r="B19" s="22" t="s">
        <v>43</v>
      </c>
      <c r="C19" s="2" t="s">
        <v>22</v>
      </c>
      <c r="D19" s="23">
        <v>31.1</v>
      </c>
      <c r="E19" s="23">
        <v>1</v>
      </c>
      <c r="F19" s="23">
        <f t="shared" si="3"/>
        <v>78.58099200000001</v>
      </c>
      <c r="G19" s="23">
        <f t="shared" si="4"/>
        <v>14.301740544000001</v>
      </c>
      <c r="H19" s="63">
        <f t="shared" si="5"/>
        <v>28.050585228288</v>
      </c>
      <c r="I19" s="64"/>
      <c r="J19" s="23">
        <f t="shared" si="6"/>
        <v>24.149510461440002</v>
      </c>
      <c r="K19" s="23">
        <f t="shared" si="7"/>
        <v>33.43778371584</v>
      </c>
      <c r="L19" s="23">
        <f t="shared" si="0"/>
        <v>175.122</v>
      </c>
      <c r="M19" s="23">
        <f t="shared" si="8"/>
        <v>353.64261194956805</v>
      </c>
      <c r="N19" s="54">
        <f t="shared" si="1"/>
        <v>389.0068731445249</v>
      </c>
      <c r="O19" s="54">
        <f t="shared" si="9"/>
        <v>459.0281103105393</v>
      </c>
      <c r="P19" s="54">
        <f t="shared" si="2"/>
        <v>477.4175261319169</v>
      </c>
      <c r="Q19" s="48"/>
      <c r="R19" s="48"/>
      <c r="S19" s="49"/>
      <c r="T19" s="48"/>
      <c r="U19" s="48"/>
      <c r="V19" s="50"/>
      <c r="W19" s="50"/>
      <c r="X19" s="50"/>
      <c r="Y19" s="50"/>
      <c r="Z19" s="17"/>
    </row>
    <row r="20" spans="1:26" ht="12.75">
      <c r="A20" s="33">
        <v>6</v>
      </c>
      <c r="B20" s="9" t="s">
        <v>18</v>
      </c>
      <c r="C20" s="2" t="s">
        <v>19</v>
      </c>
      <c r="D20" s="23">
        <v>31.1</v>
      </c>
      <c r="E20" s="23">
        <v>0.4</v>
      </c>
      <c r="F20" s="23">
        <f t="shared" si="3"/>
        <v>31.4323968</v>
      </c>
      <c r="G20" s="23">
        <f t="shared" si="4"/>
        <v>5.7206962176</v>
      </c>
      <c r="H20" s="63">
        <f t="shared" si="5"/>
        <v>11.2202340913152</v>
      </c>
      <c r="I20" s="64"/>
      <c r="J20" s="23">
        <f t="shared" si="6"/>
        <v>9.659804184576</v>
      </c>
      <c r="K20" s="23">
        <f t="shared" si="7"/>
        <v>13.375113486336</v>
      </c>
      <c r="L20" s="23">
        <f t="shared" si="0"/>
        <v>70.0488</v>
      </c>
      <c r="M20" s="23">
        <f t="shared" si="8"/>
        <v>141.45704477982719</v>
      </c>
      <c r="N20" s="54">
        <f t="shared" si="1"/>
        <v>155.6027492578099</v>
      </c>
      <c r="O20" s="54">
        <f t="shared" si="9"/>
        <v>183.6112441242157</v>
      </c>
      <c r="P20" s="54">
        <f t="shared" si="2"/>
        <v>190.96701045276671</v>
      </c>
      <c r="Q20" s="1"/>
      <c r="R20" s="67"/>
      <c r="S20" s="67"/>
      <c r="T20" s="1"/>
      <c r="U20" s="1"/>
      <c r="V20" s="1"/>
      <c r="W20" s="1"/>
      <c r="X20" s="1"/>
      <c r="Y20" s="1"/>
      <c r="Z20" s="17"/>
    </row>
    <row r="21" spans="1:26" ht="12.75">
      <c r="A21" s="33">
        <v>7</v>
      </c>
      <c r="B21" s="9" t="s">
        <v>20</v>
      </c>
      <c r="C21" s="2" t="s">
        <v>19</v>
      </c>
      <c r="D21" s="23">
        <v>31.1</v>
      </c>
      <c r="E21" s="23">
        <v>0.3</v>
      </c>
      <c r="F21" s="23">
        <f t="shared" si="3"/>
        <v>23.5742976</v>
      </c>
      <c r="G21" s="23">
        <f t="shared" si="4"/>
        <v>4.2905221632</v>
      </c>
      <c r="H21" s="63">
        <f t="shared" si="5"/>
        <v>8.4151755684864</v>
      </c>
      <c r="I21" s="64"/>
      <c r="J21" s="23">
        <f t="shared" si="6"/>
        <v>7.244853138432001</v>
      </c>
      <c r="K21" s="23">
        <f t="shared" si="7"/>
        <v>10.031335114752</v>
      </c>
      <c r="L21" s="23">
        <f t="shared" si="0"/>
        <v>52.5366</v>
      </c>
      <c r="M21" s="23">
        <f t="shared" si="8"/>
        <v>106.0927835848704</v>
      </c>
      <c r="N21" s="54">
        <f t="shared" si="1"/>
        <v>116.70206194335745</v>
      </c>
      <c r="O21" s="54">
        <f t="shared" si="9"/>
        <v>137.70843309316177</v>
      </c>
      <c r="P21" s="54">
        <f t="shared" si="2"/>
        <v>143.22525783957505</v>
      </c>
      <c r="Q21" s="8"/>
      <c r="R21" s="8"/>
      <c r="S21" s="8"/>
      <c r="T21" s="8"/>
      <c r="U21" s="8"/>
      <c r="V21" s="8"/>
      <c r="W21" s="8"/>
      <c r="X21" s="8"/>
      <c r="Y21" s="8"/>
      <c r="Z21" s="17"/>
    </row>
    <row r="22" spans="1:26" ht="12.75">
      <c r="A22" s="33">
        <v>8</v>
      </c>
      <c r="B22" s="9" t="s">
        <v>21</v>
      </c>
      <c r="C22" s="2" t="s">
        <v>19</v>
      </c>
      <c r="D22" s="23">
        <v>31.1</v>
      </c>
      <c r="E22" s="23">
        <v>0.4</v>
      </c>
      <c r="F22" s="23">
        <f t="shared" si="3"/>
        <v>31.4323968</v>
      </c>
      <c r="G22" s="23">
        <f t="shared" si="4"/>
        <v>5.7206962176</v>
      </c>
      <c r="H22" s="63">
        <f t="shared" si="5"/>
        <v>11.2202340913152</v>
      </c>
      <c r="I22" s="64"/>
      <c r="J22" s="23">
        <f t="shared" si="6"/>
        <v>9.659804184576</v>
      </c>
      <c r="K22" s="23">
        <f t="shared" si="7"/>
        <v>13.375113486336</v>
      </c>
      <c r="L22" s="23">
        <f t="shared" si="0"/>
        <v>70.0488</v>
      </c>
      <c r="M22" s="23">
        <f t="shared" si="8"/>
        <v>141.45704477982719</v>
      </c>
      <c r="N22" s="54">
        <f t="shared" si="1"/>
        <v>155.6027492578099</v>
      </c>
      <c r="O22" s="54">
        <f t="shared" si="9"/>
        <v>183.6112441242157</v>
      </c>
      <c r="P22" s="54">
        <f t="shared" si="2"/>
        <v>190.96701045276671</v>
      </c>
      <c r="Q22" s="8"/>
      <c r="R22" s="8"/>
      <c r="S22" s="8"/>
      <c r="T22" s="8"/>
      <c r="U22" s="8"/>
      <c r="V22" s="8"/>
      <c r="W22" s="8"/>
      <c r="X22" s="8"/>
      <c r="Y22" s="8"/>
      <c r="Z22" s="17"/>
    </row>
    <row r="23" spans="1:26" ht="12.75">
      <c r="A23" s="33">
        <v>9</v>
      </c>
      <c r="B23" s="22" t="s">
        <v>44</v>
      </c>
      <c r="C23" s="44" t="s">
        <v>22</v>
      </c>
      <c r="D23" s="23">
        <v>31.1</v>
      </c>
      <c r="E23" s="43">
        <v>0.35</v>
      </c>
      <c r="F23" s="23">
        <f t="shared" si="3"/>
        <v>27.5033472</v>
      </c>
      <c r="G23" s="23">
        <f t="shared" si="4"/>
        <v>5.0056091903999995</v>
      </c>
      <c r="H23" s="63">
        <f t="shared" si="5"/>
        <v>9.8177048299008</v>
      </c>
      <c r="I23" s="64"/>
      <c r="J23" s="23">
        <f t="shared" si="6"/>
        <v>8.452328661504001</v>
      </c>
      <c r="K23" s="23">
        <f t="shared" si="7"/>
        <v>11.703224300544</v>
      </c>
      <c r="L23" s="23">
        <f t="shared" si="0"/>
        <v>61.29269999999999</v>
      </c>
      <c r="M23" s="23">
        <f t="shared" si="8"/>
        <v>123.7749141823488</v>
      </c>
      <c r="N23" s="54">
        <f t="shared" si="1"/>
        <v>136.15240560058368</v>
      </c>
      <c r="O23" s="55">
        <f t="shared" si="9"/>
        <v>160.65983860868874</v>
      </c>
      <c r="P23" s="54">
        <f t="shared" si="2"/>
        <v>167.0961341461709</v>
      </c>
      <c r="Q23" s="8"/>
      <c r="R23" s="65"/>
      <c r="S23" s="65"/>
      <c r="T23" s="8"/>
      <c r="U23" s="8"/>
      <c r="V23" s="8"/>
      <c r="W23" s="8"/>
      <c r="X23" s="8"/>
      <c r="Y23" s="8"/>
      <c r="Z23" s="17"/>
    </row>
    <row r="24" spans="1:26" ht="12.75">
      <c r="A24" s="33">
        <v>10</v>
      </c>
      <c r="B24" s="22" t="s">
        <v>23</v>
      </c>
      <c r="C24" s="44" t="s">
        <v>22</v>
      </c>
      <c r="D24" s="23">
        <v>31.1</v>
      </c>
      <c r="E24" s="43">
        <v>0.4</v>
      </c>
      <c r="F24" s="23">
        <f t="shared" si="3"/>
        <v>31.4323968</v>
      </c>
      <c r="G24" s="23">
        <f t="shared" si="4"/>
        <v>5.7206962176</v>
      </c>
      <c r="H24" s="63">
        <f t="shared" si="5"/>
        <v>11.2202340913152</v>
      </c>
      <c r="I24" s="64"/>
      <c r="J24" s="23">
        <f t="shared" si="6"/>
        <v>9.659804184576</v>
      </c>
      <c r="K24" s="23">
        <f t="shared" si="7"/>
        <v>13.375113486336</v>
      </c>
      <c r="L24" s="23">
        <f t="shared" si="0"/>
        <v>70.0488</v>
      </c>
      <c r="M24" s="23">
        <f t="shared" si="8"/>
        <v>141.45704477982719</v>
      </c>
      <c r="N24" s="54">
        <f t="shared" si="1"/>
        <v>155.6027492578099</v>
      </c>
      <c r="O24" s="55">
        <f t="shared" si="9"/>
        <v>183.6112441242157</v>
      </c>
      <c r="P24" s="54">
        <f t="shared" si="2"/>
        <v>190.96701045276671</v>
      </c>
      <c r="Q24" s="8"/>
      <c r="R24" s="65"/>
      <c r="S24" s="65"/>
      <c r="T24" s="8"/>
      <c r="U24" s="8"/>
      <c r="V24" s="8"/>
      <c r="W24" s="8"/>
      <c r="X24" s="8"/>
      <c r="Y24" s="8"/>
      <c r="Z24" s="17"/>
    </row>
    <row r="25" spans="1:26" ht="12.75">
      <c r="A25" s="33">
        <v>11</v>
      </c>
      <c r="B25" s="9" t="s">
        <v>24</v>
      </c>
      <c r="C25" s="2" t="s">
        <v>22</v>
      </c>
      <c r="D25" s="23">
        <v>31.1</v>
      </c>
      <c r="E25" s="23">
        <v>2</v>
      </c>
      <c r="F25" s="23">
        <f t="shared" si="3"/>
        <v>157.16198400000002</v>
      </c>
      <c r="G25" s="23">
        <f t="shared" si="4"/>
        <v>28.603481088000002</v>
      </c>
      <c r="H25" s="63">
        <f t="shared" si="5"/>
        <v>56.101170456576</v>
      </c>
      <c r="I25" s="64"/>
      <c r="J25" s="23">
        <f t="shared" si="6"/>
        <v>48.299020922880004</v>
      </c>
      <c r="K25" s="23">
        <f t="shared" si="7"/>
        <v>66.87556743168</v>
      </c>
      <c r="L25" s="23">
        <f t="shared" si="0"/>
        <v>350.244</v>
      </c>
      <c r="M25" s="23">
        <f t="shared" si="8"/>
        <v>707.2852238991361</v>
      </c>
      <c r="N25" s="54">
        <f t="shared" si="1"/>
        <v>778.0137462890498</v>
      </c>
      <c r="O25" s="54">
        <f t="shared" si="9"/>
        <v>918.0562206210786</v>
      </c>
      <c r="P25" s="54">
        <f t="shared" si="2"/>
        <v>954.8350522638337</v>
      </c>
      <c r="Q25" s="8"/>
      <c r="R25" s="65"/>
      <c r="S25" s="65"/>
      <c r="T25" s="8"/>
      <c r="U25" s="8"/>
      <c r="V25" s="8"/>
      <c r="W25" s="8"/>
      <c r="X25" s="8"/>
      <c r="Y25" s="8"/>
      <c r="Z25" s="17"/>
    </row>
    <row r="26" spans="1:26" ht="12.75">
      <c r="A26" s="33">
        <v>12</v>
      </c>
      <c r="B26" s="9" t="s">
        <v>55</v>
      </c>
      <c r="C26" s="2" t="s">
        <v>19</v>
      </c>
      <c r="D26" s="23">
        <v>31.1</v>
      </c>
      <c r="E26" s="23">
        <v>0.4</v>
      </c>
      <c r="F26" s="23">
        <f t="shared" si="3"/>
        <v>31.4323968</v>
      </c>
      <c r="G26" s="23">
        <f t="shared" si="4"/>
        <v>5.7206962176</v>
      </c>
      <c r="H26" s="63">
        <f t="shared" si="5"/>
        <v>11.2202340913152</v>
      </c>
      <c r="I26" s="64"/>
      <c r="J26" s="23">
        <f t="shared" si="6"/>
        <v>9.659804184576</v>
      </c>
      <c r="K26" s="23">
        <f t="shared" si="7"/>
        <v>13.375113486336</v>
      </c>
      <c r="L26" s="23">
        <f t="shared" si="0"/>
        <v>70.0488</v>
      </c>
      <c r="M26" s="23">
        <f t="shared" si="8"/>
        <v>141.45704477982719</v>
      </c>
      <c r="N26" s="54">
        <f t="shared" si="1"/>
        <v>155.6027492578099</v>
      </c>
      <c r="O26" s="54">
        <f t="shared" si="9"/>
        <v>183.6112441242157</v>
      </c>
      <c r="P26" s="54">
        <f t="shared" si="2"/>
        <v>190.96701045276671</v>
      </c>
      <c r="Q26" s="8"/>
      <c r="R26" s="65"/>
      <c r="S26" s="65"/>
      <c r="T26" s="8"/>
      <c r="U26" s="8"/>
      <c r="V26" s="8"/>
      <c r="W26" s="8"/>
      <c r="X26" s="8"/>
      <c r="Y26" s="8"/>
      <c r="Z26" s="17"/>
    </row>
    <row r="27" spans="1:26" ht="12.75">
      <c r="A27" s="33">
        <v>13</v>
      </c>
      <c r="B27" s="9" t="s">
        <v>25</v>
      </c>
      <c r="C27" s="2"/>
      <c r="D27" s="23"/>
      <c r="E27" s="23"/>
      <c r="F27" s="23"/>
      <c r="G27" s="23"/>
      <c r="H27" s="66"/>
      <c r="I27" s="66"/>
      <c r="J27" s="23"/>
      <c r="K27" s="23"/>
      <c r="L27" s="23"/>
      <c r="M27" s="23"/>
      <c r="N27" s="54"/>
      <c r="O27" s="54"/>
      <c r="P27" s="54"/>
      <c r="Q27" s="8"/>
      <c r="R27" s="65"/>
      <c r="S27" s="65"/>
      <c r="T27" s="8"/>
      <c r="U27" s="8"/>
      <c r="V27" s="8"/>
      <c r="W27" s="8"/>
      <c r="X27" s="8"/>
      <c r="Y27" s="8"/>
      <c r="Z27" s="17"/>
    </row>
    <row r="28" spans="1:26" ht="12.75">
      <c r="A28" s="33"/>
      <c r="B28" s="9" t="s">
        <v>26</v>
      </c>
      <c r="C28" s="2" t="s">
        <v>27</v>
      </c>
      <c r="D28" s="23">
        <v>31.1</v>
      </c>
      <c r="E28" s="23">
        <v>1</v>
      </c>
      <c r="F28" s="23">
        <f>(D28*E28*0.1792*1.6)+(D28*E28*1.4*1.6)</f>
        <v>78.58099200000001</v>
      </c>
      <c r="G28" s="23">
        <f>F28*18.2%</f>
        <v>14.301740544000001</v>
      </c>
      <c r="H28" s="63">
        <f>(F28+G28)*30.2%</f>
        <v>28.050585228288</v>
      </c>
      <c r="I28" s="64"/>
      <c r="J28" s="23">
        <f>(F28+G28)*26%</f>
        <v>24.149510461440002</v>
      </c>
      <c r="K28" s="23">
        <f>(F28+G28)*36%</f>
        <v>33.43778371584</v>
      </c>
      <c r="L28" s="23">
        <f t="shared" si="0"/>
        <v>175.122</v>
      </c>
      <c r="M28" s="23">
        <f>SUM(F28:L28)</f>
        <v>353.64261194956805</v>
      </c>
      <c r="N28" s="54">
        <f t="shared" si="1"/>
        <v>389.0068731445249</v>
      </c>
      <c r="O28" s="54">
        <f>N28*1.18</f>
        <v>459.0281103105393</v>
      </c>
      <c r="P28" s="54">
        <f t="shared" si="2"/>
        <v>477.4175261319169</v>
      </c>
      <c r="Q28" s="8"/>
      <c r="R28" s="65"/>
      <c r="S28" s="65"/>
      <c r="T28" s="8"/>
      <c r="U28" s="8"/>
      <c r="V28" s="8"/>
      <c r="W28" s="8"/>
      <c r="X28" s="8"/>
      <c r="Y28" s="8"/>
      <c r="Z28" s="17"/>
    </row>
    <row r="29" spans="1:26" ht="12.75">
      <c r="A29" s="33">
        <v>14</v>
      </c>
      <c r="B29" s="9" t="s">
        <v>28</v>
      </c>
      <c r="C29" s="2"/>
      <c r="D29" s="23"/>
      <c r="E29" s="23"/>
      <c r="F29" s="23"/>
      <c r="G29" s="23"/>
      <c r="H29" s="66"/>
      <c r="I29" s="66"/>
      <c r="J29" s="23"/>
      <c r="K29" s="23"/>
      <c r="L29" s="23"/>
      <c r="M29" s="23"/>
      <c r="N29" s="54"/>
      <c r="O29" s="54"/>
      <c r="P29" s="54"/>
      <c r="Q29" s="8"/>
      <c r="R29" s="8"/>
      <c r="S29" s="8"/>
      <c r="T29" s="8"/>
      <c r="U29" s="8"/>
      <c r="V29" s="8"/>
      <c r="W29" s="8"/>
      <c r="X29" s="8"/>
      <c r="Y29" s="8"/>
      <c r="Z29" s="17"/>
    </row>
    <row r="30" spans="1:26" ht="12.75">
      <c r="A30" s="33"/>
      <c r="B30" s="9" t="s">
        <v>26</v>
      </c>
      <c r="C30" s="2" t="s">
        <v>27</v>
      </c>
      <c r="D30" s="23">
        <v>31.1</v>
      </c>
      <c r="E30" s="23">
        <v>1.5</v>
      </c>
      <c r="F30" s="23">
        <f>(D30*E30*0.1792*1.6)+(D30*E30*1.4*1.6)</f>
        <v>117.87148800000001</v>
      </c>
      <c r="G30" s="23">
        <f>F30*18.2%</f>
        <v>21.452610816000004</v>
      </c>
      <c r="H30" s="63">
        <f>(F30+G30)*30.2%</f>
        <v>42.075877842432</v>
      </c>
      <c r="I30" s="64"/>
      <c r="J30" s="23">
        <f>(F30+G30)*26%</f>
        <v>36.22426569216</v>
      </c>
      <c r="K30" s="23">
        <f>(F30+G30)*36%</f>
        <v>50.15667557376</v>
      </c>
      <c r="L30" s="23">
        <f t="shared" si="0"/>
        <v>262.683</v>
      </c>
      <c r="M30" s="23">
        <f>SUM(F30:L30)</f>
        <v>530.463917924352</v>
      </c>
      <c r="N30" s="54">
        <f t="shared" si="1"/>
        <v>583.5103097167872</v>
      </c>
      <c r="O30" s="54">
        <f>N30*1.18</f>
        <v>688.5421654658089</v>
      </c>
      <c r="P30" s="54">
        <f t="shared" si="2"/>
        <v>716.1262891978753</v>
      </c>
      <c r="Q30" s="8"/>
      <c r="R30" s="65"/>
      <c r="S30" s="65"/>
      <c r="T30" s="8"/>
      <c r="U30" s="8"/>
      <c r="V30" s="8"/>
      <c r="W30" s="8"/>
      <c r="X30" s="8"/>
      <c r="Y30" s="8"/>
      <c r="Z30" s="17"/>
    </row>
    <row r="31" spans="1:26" ht="12.75">
      <c r="A31" s="33">
        <v>15</v>
      </c>
      <c r="B31" s="22" t="s">
        <v>42</v>
      </c>
      <c r="C31" s="2" t="s">
        <v>19</v>
      </c>
      <c r="D31" s="23">
        <v>31.1</v>
      </c>
      <c r="E31" s="23">
        <v>2.5</v>
      </c>
      <c r="F31" s="23">
        <f>(D31*E31*0.1792*1.6)+(D31*E31*1.4*1.6)</f>
        <v>196.45248</v>
      </c>
      <c r="G31" s="23">
        <f>F31*18.2%</f>
        <v>35.75435136</v>
      </c>
      <c r="H31" s="63">
        <f>(F31+G31)*30.2%</f>
        <v>70.12646307072</v>
      </c>
      <c r="I31" s="64"/>
      <c r="J31" s="23">
        <f>(F31+G31)*26%</f>
        <v>60.373776153600005</v>
      </c>
      <c r="K31" s="23">
        <f>(F31+G31)*36%</f>
        <v>83.59445928960001</v>
      </c>
      <c r="L31" s="23">
        <f t="shared" si="0"/>
        <v>437.805</v>
      </c>
      <c r="M31" s="23">
        <f>SUM(F31:L31)</f>
        <v>884.1065298739201</v>
      </c>
      <c r="N31" s="54">
        <f t="shared" si="1"/>
        <v>972.5171828613121</v>
      </c>
      <c r="O31" s="54">
        <f>N31*1.18</f>
        <v>1147.5702757763481</v>
      </c>
      <c r="P31" s="54">
        <f t="shared" si="2"/>
        <v>1193.543815329792</v>
      </c>
      <c r="Q31" s="8"/>
      <c r="R31" s="65"/>
      <c r="S31" s="65"/>
      <c r="T31" s="8"/>
      <c r="U31" s="8"/>
      <c r="V31" s="8"/>
      <c r="W31" s="8"/>
      <c r="X31" s="8"/>
      <c r="Y31" s="8"/>
      <c r="Z31" s="17"/>
    </row>
    <row r="32" spans="1:26" ht="12.75">
      <c r="A32" s="33">
        <v>16</v>
      </c>
      <c r="B32" s="22" t="s">
        <v>36</v>
      </c>
      <c r="C32" s="2"/>
      <c r="D32" s="23"/>
      <c r="E32" s="23"/>
      <c r="F32" s="23"/>
      <c r="G32" s="28"/>
      <c r="H32" s="28"/>
      <c r="I32" s="51"/>
      <c r="J32" s="51"/>
      <c r="K32" s="23"/>
      <c r="L32" s="23"/>
      <c r="M32" s="23"/>
      <c r="N32" s="54"/>
      <c r="O32" s="54"/>
      <c r="P32" s="54"/>
      <c r="Q32" s="8"/>
      <c r="R32" s="8"/>
      <c r="S32" s="8"/>
      <c r="T32" s="8"/>
      <c r="U32" s="8"/>
      <c r="V32" s="8"/>
      <c r="W32" s="8"/>
      <c r="X32" s="8"/>
      <c r="Y32" s="8"/>
      <c r="Z32" s="17"/>
    </row>
    <row r="33" spans="1:26" ht="12.75">
      <c r="A33" s="33"/>
      <c r="B33" s="52" t="s">
        <v>34</v>
      </c>
      <c r="C33" s="2" t="s">
        <v>19</v>
      </c>
      <c r="D33" s="23">
        <v>31.1</v>
      </c>
      <c r="E33" s="23">
        <v>1.5</v>
      </c>
      <c r="F33" s="23">
        <f>(D33*E33*0.1792*1.6)+(D33*E33*1.4*1.6)</f>
        <v>117.87148800000001</v>
      </c>
      <c r="G33" s="23">
        <f>F33*18.2%</f>
        <v>21.452610816000004</v>
      </c>
      <c r="H33" s="63">
        <f>(F33+G33)*30.2%</f>
        <v>42.075877842432</v>
      </c>
      <c r="I33" s="64"/>
      <c r="J33" s="23">
        <f>(F33+G33)*26%</f>
        <v>36.22426569216</v>
      </c>
      <c r="K33" s="23">
        <f>(F33+G33)*36%</f>
        <v>50.15667557376</v>
      </c>
      <c r="L33" s="23">
        <f t="shared" si="0"/>
        <v>262.683</v>
      </c>
      <c r="M33" s="23">
        <f>SUM(F33:L33)</f>
        <v>530.463917924352</v>
      </c>
      <c r="N33" s="54">
        <f t="shared" si="1"/>
        <v>583.5103097167872</v>
      </c>
      <c r="O33" s="54">
        <f>N33*1.18</f>
        <v>688.5421654658089</v>
      </c>
      <c r="P33" s="54">
        <f t="shared" si="2"/>
        <v>716.1262891978753</v>
      </c>
      <c r="Q33" s="8"/>
      <c r="R33" s="8"/>
      <c r="S33" s="8"/>
      <c r="T33" s="8"/>
      <c r="U33" s="8"/>
      <c r="V33" s="8"/>
      <c r="W33" s="8"/>
      <c r="X33" s="8"/>
      <c r="Y33" s="8"/>
      <c r="Z33" s="17"/>
    </row>
    <row r="34" spans="1:26" ht="12.75">
      <c r="A34" s="33"/>
      <c r="B34" s="52" t="s">
        <v>35</v>
      </c>
      <c r="C34" s="2" t="s">
        <v>19</v>
      </c>
      <c r="D34" s="23">
        <v>31.1</v>
      </c>
      <c r="E34" s="23">
        <v>3</v>
      </c>
      <c r="F34" s="23">
        <f>(D34*E34*0.1792*1.6)+(D34*E34*1.4*1.6)</f>
        <v>235.74297600000003</v>
      </c>
      <c r="G34" s="23">
        <f>F34*18.2%</f>
        <v>42.90522163200001</v>
      </c>
      <c r="H34" s="63">
        <f>(F34+G34)*30.2%</f>
        <v>84.151755684864</v>
      </c>
      <c r="I34" s="64"/>
      <c r="J34" s="23">
        <f>(F34+G34)*26%</f>
        <v>72.44853138432</v>
      </c>
      <c r="K34" s="23">
        <f>(F34+G34)*36%</f>
        <v>100.31335114752</v>
      </c>
      <c r="L34" s="23">
        <f t="shared" si="0"/>
        <v>525.366</v>
      </c>
      <c r="M34" s="23">
        <f>SUM(F34:L34)</f>
        <v>1060.927835848704</v>
      </c>
      <c r="N34" s="54">
        <f t="shared" si="1"/>
        <v>1167.0206194335744</v>
      </c>
      <c r="O34" s="54">
        <f>N34*1.18</f>
        <v>1377.0843309316178</v>
      </c>
      <c r="P34" s="54">
        <f t="shared" si="2"/>
        <v>1432.2525783957506</v>
      </c>
      <c r="Q34" s="8"/>
      <c r="R34" s="8"/>
      <c r="S34" s="8"/>
      <c r="T34" s="8"/>
      <c r="U34" s="8"/>
      <c r="V34" s="8"/>
      <c r="W34" s="8"/>
      <c r="X34" s="8"/>
      <c r="Y34" s="8"/>
      <c r="Z34" s="17"/>
    </row>
    <row r="35" spans="1:26" ht="12.75">
      <c r="A35" s="33">
        <v>17</v>
      </c>
      <c r="B35" s="22" t="s">
        <v>32</v>
      </c>
      <c r="C35" s="2" t="s">
        <v>19</v>
      </c>
      <c r="D35" s="23">
        <v>31.1</v>
      </c>
      <c r="E35" s="23">
        <v>1</v>
      </c>
      <c r="F35" s="23">
        <f>(D35*E35*0.1792*1.6)+(D35*E35*1.4*1.6)</f>
        <v>78.58099200000001</v>
      </c>
      <c r="G35" s="23">
        <f>F35*18.2%</f>
        <v>14.301740544000001</v>
      </c>
      <c r="H35" s="63">
        <f>(F35+G35)*30.2%</f>
        <v>28.050585228288</v>
      </c>
      <c r="I35" s="64"/>
      <c r="J35" s="23">
        <f>(F35+G35)*26%</f>
        <v>24.149510461440002</v>
      </c>
      <c r="K35" s="23">
        <f>(F35+G35)*36%</f>
        <v>33.43778371584</v>
      </c>
      <c r="L35" s="23">
        <f t="shared" si="0"/>
        <v>175.122</v>
      </c>
      <c r="M35" s="23">
        <f>SUM(F35:L35)</f>
        <v>353.64261194956805</v>
      </c>
      <c r="N35" s="54">
        <f t="shared" si="1"/>
        <v>389.0068731445249</v>
      </c>
      <c r="O35" s="54">
        <f>N35*1.18</f>
        <v>459.0281103105393</v>
      </c>
      <c r="P35" s="54">
        <f t="shared" si="2"/>
        <v>477.4175261319169</v>
      </c>
      <c r="Q35" s="8"/>
      <c r="R35" s="65"/>
      <c r="S35" s="65"/>
      <c r="T35" s="8"/>
      <c r="U35" s="8"/>
      <c r="V35" s="8"/>
      <c r="W35" s="8"/>
      <c r="X35" s="8"/>
      <c r="Y35" s="8"/>
      <c r="Z35" s="17"/>
    </row>
    <row r="36" spans="1:26" ht="13.5" thickBot="1">
      <c r="A36" s="34">
        <v>18</v>
      </c>
      <c r="B36" s="22" t="s">
        <v>31</v>
      </c>
      <c r="C36" s="2" t="s">
        <v>19</v>
      </c>
      <c r="D36" s="23">
        <v>31.1</v>
      </c>
      <c r="E36" s="23">
        <v>1.5</v>
      </c>
      <c r="F36" s="23">
        <f>(D36*E36*0.1792*1.6)+(D36*E36*1.4*1.6)</f>
        <v>117.87148800000001</v>
      </c>
      <c r="G36" s="23">
        <f>F36*18.2%</f>
        <v>21.452610816000004</v>
      </c>
      <c r="H36" s="63">
        <f>(F36+G36)*30.2%</f>
        <v>42.075877842432</v>
      </c>
      <c r="I36" s="64"/>
      <c r="J36" s="23">
        <f>(F36+G36)*26%</f>
        <v>36.22426569216</v>
      </c>
      <c r="K36" s="23">
        <f>(F36+G36)*36%</f>
        <v>50.15667557376</v>
      </c>
      <c r="L36" s="23">
        <f t="shared" si="0"/>
        <v>262.683</v>
      </c>
      <c r="M36" s="23">
        <f>SUM(F36:L36)</f>
        <v>530.463917924352</v>
      </c>
      <c r="N36" s="54">
        <f t="shared" si="1"/>
        <v>583.5103097167872</v>
      </c>
      <c r="O36" s="54">
        <f>N36*1.18</f>
        <v>688.5421654658089</v>
      </c>
      <c r="P36" s="54">
        <f t="shared" si="2"/>
        <v>716.1262891978753</v>
      </c>
      <c r="Q36" s="8"/>
      <c r="R36" s="65"/>
      <c r="S36" s="65"/>
      <c r="T36" s="8"/>
      <c r="U36" s="8"/>
      <c r="V36" s="8"/>
      <c r="W36" s="8"/>
      <c r="X36" s="8"/>
      <c r="Y36" s="8"/>
      <c r="Z36" s="17"/>
    </row>
  </sheetData>
  <sheetProtection/>
  <mergeCells count="56">
    <mergeCell ref="G7:G11"/>
    <mergeCell ref="H7:H11"/>
    <mergeCell ref="B2:D2"/>
    <mergeCell ref="D7:D11"/>
    <mergeCell ref="E7:E11"/>
    <mergeCell ref="F7:F11"/>
    <mergeCell ref="N8:N11"/>
    <mergeCell ref="O8:O11"/>
    <mergeCell ref="P8:P11"/>
    <mergeCell ref="H12:I12"/>
    <mergeCell ref="I7:I11"/>
    <mergeCell ref="J7:J11"/>
    <mergeCell ref="K7:K11"/>
    <mergeCell ref="L7:L11"/>
    <mergeCell ref="M7:M11"/>
    <mergeCell ref="N7:O7"/>
    <mergeCell ref="H13:I13"/>
    <mergeCell ref="H14:I14"/>
    <mergeCell ref="Q14:Q15"/>
    <mergeCell ref="R14:R15"/>
    <mergeCell ref="V14:W14"/>
    <mergeCell ref="X14:Y14"/>
    <mergeCell ref="H15:I15"/>
    <mergeCell ref="H16:I16"/>
    <mergeCell ref="S14:S15"/>
    <mergeCell ref="T14:T15"/>
    <mergeCell ref="H22:I22"/>
    <mergeCell ref="H23:I23"/>
    <mergeCell ref="R23:S23"/>
    <mergeCell ref="U14:U15"/>
    <mergeCell ref="H18:I18"/>
    <mergeCell ref="H19:I19"/>
    <mergeCell ref="H20:I20"/>
    <mergeCell ref="R20:S20"/>
    <mergeCell ref="H21:I21"/>
    <mergeCell ref="H29:I29"/>
    <mergeCell ref="H30:I30"/>
    <mergeCell ref="R30:S30"/>
    <mergeCell ref="H24:I24"/>
    <mergeCell ref="R24:S24"/>
    <mergeCell ref="H25:I25"/>
    <mergeCell ref="R25:S25"/>
    <mergeCell ref="H26:I26"/>
    <mergeCell ref="R26:S26"/>
    <mergeCell ref="H27:I27"/>
    <mergeCell ref="R27:S27"/>
    <mergeCell ref="H28:I28"/>
    <mergeCell ref="R28:S28"/>
    <mergeCell ref="H36:I36"/>
    <mergeCell ref="R36:S36"/>
    <mergeCell ref="H31:I31"/>
    <mergeCell ref="R31:S31"/>
    <mergeCell ref="H33:I33"/>
    <mergeCell ref="H34:I34"/>
    <mergeCell ref="H35:I35"/>
    <mergeCell ref="R35:S35"/>
  </mergeCells>
  <printOptions horizontalCentered="1" verticalCentered="1"/>
  <pageMargins left="0.6692913385826772" right="0.5118110236220472" top="0.11811023622047245" bottom="0.11811023622047245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фы</dc:creator>
  <cp:keywords/>
  <dc:description/>
  <cp:lastModifiedBy>User</cp:lastModifiedBy>
  <cp:lastPrinted>2015-02-24T01:32:46Z</cp:lastPrinted>
  <dcterms:created xsi:type="dcterms:W3CDTF">2001-12-24T00:06:41Z</dcterms:created>
  <dcterms:modified xsi:type="dcterms:W3CDTF">2015-04-22T00:06:14Z</dcterms:modified>
  <cp:category/>
  <cp:version/>
  <cp:contentType/>
  <cp:contentStatus/>
</cp:coreProperties>
</file>