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'2.8.'!$A$1:$H$114</definedName>
  </definedNames>
  <calcPr fullCalcOnLoad="1"/>
</workbook>
</file>

<file path=xl/sharedStrings.xml><?xml version="1.0" encoding="utf-8"?>
<sst xmlns="http://schemas.openxmlformats.org/spreadsheetml/2006/main" count="289" uniqueCount="185">
  <si>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</si>
  <si>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</si>
  <si>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</si>
  <si>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</si>
  <si>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</si>
  <si>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</si>
  <si>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</si>
  <si>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</si>
  <si>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</si>
  <si>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</si>
  <si>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</si>
  <si>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</si>
  <si>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</si>
  <si>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</si>
  <si>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</si>
  <si>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</si>
  <si>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</si>
  <si>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</si>
  <si>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</si>
  <si>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</si>
  <si>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</si>
  <si>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</si>
  <si>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</si>
  <si>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</si>
  <si>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</si>
  <si>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</si>
  <si>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</si>
  <si>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</si>
  <si>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</si>
  <si>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</si>
  <si>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</si>
  <si>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</si>
  <si>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</si>
  <si>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</si>
  <si>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</si>
  <si>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</si>
  <si>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</si>
  <si>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</si>
  <si>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</si>
  <si>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</si>
  <si>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</si>
  <si>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</si>
  <si>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</si>
  <si>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</si>
  <si>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</si>
  <si>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</si>
  <si>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</si>
  <si>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</si>
  <si>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</si>
  <si>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</si>
  <si>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</si>
  <si>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</si>
  <si>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</si>
  <si>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</si>
  <si>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</si>
  <si>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</si>
  <si>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</si>
  <si>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</si>
  <si>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</si>
  <si>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</si>
  <si>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</si>
  <si>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</si>
  <si>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</si>
  <si>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</si>
  <si>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</si>
  <si>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</si>
  <si>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</si>
  <si>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</si>
  <si>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</si>
  <si>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</si>
  <si>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</si>
  <si>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</si>
  <si>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</si>
  <si>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</si>
  <si>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</si>
  <si>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</si>
  <si>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</si>
  <si>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</si>
  <si>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</si>
  <si>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</si>
  <si>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</si>
  <si>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</si>
  <si>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</si>
  <si>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</si>
  <si>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</si>
  <si>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</si>
  <si>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</si>
  <si>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</si>
  <si>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</si>
  <si>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</si>
  <si>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</si>
  <si>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</si>
  <si>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</si>
  <si>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</si>
  <si>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</si>
  <si>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</si>
  <si>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</si>
  <si>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</si>
  <si>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</si>
  <si>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</si>
  <si>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</si>
  <si>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</si>
  <si>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</si>
  <si>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</si>
  <si>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</si>
  <si>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</si>
  <si>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</si>
  <si>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</si>
  <si>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</si>
  <si>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</si>
  <si>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</si>
  <si>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</si>
  <si>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</si>
  <si>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</si>
  <si>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</si>
  <si>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</si>
  <si>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</si>
  <si>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</si>
  <si>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</si>
  <si>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</si>
  <si>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</si>
  <si>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</si>
  <si>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</si>
  <si>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</si>
  <si>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</si>
  <si>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</si>
  <si>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</si>
  <si>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</si>
  <si>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</si>
  <si>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</si>
  <si>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</si>
  <si>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</si>
  <si>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</si>
  <si>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</si>
  <si>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</si>
  <si>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</si>
  <si>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</si>
  <si>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</si>
  <si>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</si>
  <si>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</si>
  <si>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</si>
  <si>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</si>
  <si>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</si>
  <si>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</si>
  <si>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</si>
  <si>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</si>
  <si>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</si>
  <si>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</si>
  <si>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</si>
  <si>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</si>
  <si>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</si>
  <si>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</si>
  <si>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</si>
  <si>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</si>
  <si>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</si>
  <si>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</si>
  <si>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</si>
  <si>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</si>
  <si>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</si>
  <si>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</si>
  <si>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</si>
  <si>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</si>
  <si>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</si>
  <si>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</si>
  <si>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</si>
  <si>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</si>
  <si>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</si>
  <si>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</si>
  <si>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</si>
  <si>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</si>
  <si>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</si>
  <si>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</si>
  <si>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</si>
  <si>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</si>
  <si>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</si>
  <si>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</si>
  <si>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</si>
  <si>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</si>
  <si>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СЛЮДЯНСКИХ КРАСНОГВАРДЕЙЦЕВ, д.55                                                                                                                                                              за 2016  год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</si>
  <si>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</si>
  <si>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</si>
  <si>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</si>
  <si>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</si>
  <si>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 прямой договор</t>
  </si>
  <si>
    <t>ГВС повышающий коэффициент прямой договор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</si>
</sst>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1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5" borderId="7" applyNumberFormat="0" applyAlignment="0" applyProtection="0"/>
    <xf numFmtId="0" fontId="15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7" xfId="0" applyNumberFormat="1" applyFont="1" applyFill="1" applyBorder="1" applyAlignment="1">
      <alignment/>
    </xf>
    <xf numFmtId="0" fontId="4" fillId="30" borderId="24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15" xfId="0" applyFont="1" applyFill="1" applyBorder="1" applyAlignment="1">
      <alignment wrapText="1"/>
    </xf>
    <xf numFmtId="0" fontId="4" fillId="30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15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8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8" xfId="0" applyNumberFormat="1" applyFont="1" applyFill="1" applyBorder="1" applyAlignment="1">
      <alignment horizontal="right" vertical="top" wrapText="1"/>
    </xf>
    <xf numFmtId="4" fontId="4" fillId="30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46" fillId="0" borderId="47" xfId="0" applyFont="1" applyBorder="1" applyAlignment="1">
      <alignment horizontal="center" vertical="justify" wrapText="1"/>
    </xf>
    <xf numFmtId="0" fontId="38" fillId="0" borderId="48" xfId="0" applyFont="1" applyBorder="1" applyAlignment="1">
      <alignment wrapText="1"/>
    </xf>
    <xf numFmtId="0" fontId="47" fillId="0" borderId="48" xfId="0" applyFont="1" applyBorder="1" applyAlignment="1">
      <alignment wrapText="1"/>
    </xf>
    <xf numFmtId="0" fontId="4" fillId="0" borderId="48" xfId="0" applyFont="1" applyBorder="1" applyAlignment="1">
      <alignment/>
    </xf>
    <xf numFmtId="0" fontId="48" fillId="0" borderId="48" xfId="0" applyFont="1" applyFill="1" applyBorder="1" applyAlignment="1">
      <alignment vertical="top" wrapText="1"/>
    </xf>
    <xf numFmtId="0" fontId="0" fillId="32" borderId="48" xfId="0" applyFill="1" applyBorder="1" applyAlignment="1">
      <alignment wrapText="1"/>
    </xf>
    <xf numFmtId="0" fontId="0" fillId="32" borderId="48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0"/>
  <sheetViews>
    <sheetView tabSelected="1" view="pageBreakPreview" zoomScaleSheetLayoutView="100" zoomScalePageLayoutView="0" workbookViewId="0" topLeftCell="A88">
      <selection activeCell="D101" sqref="D10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0" t="s">
        <v>178</v>
      </c>
      <c r="B1" s="110"/>
      <c r="C1" s="110"/>
      <c r="D1" s="110"/>
      <c r="E1" s="110"/>
      <c r="F1" s="110"/>
      <c r="G1" s="110"/>
      <c r="H1" s="110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0"/>
      <c r="E3" s="121"/>
      <c r="F3" s="122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1"/>
      <c r="E4" s="112"/>
      <c r="F4" s="113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14"/>
      <c r="E5" s="115"/>
      <c r="F5" s="116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17"/>
      <c r="E6" s="118"/>
      <c r="F6" s="119"/>
      <c r="G6" s="36">
        <v>42735</v>
      </c>
      <c r="H6" s="5"/>
    </row>
    <row r="7" spans="1:8" ht="38.25" customHeight="1" thickBot="1">
      <c r="A7" s="97" t="s">
        <v>13</v>
      </c>
      <c r="B7" s="98"/>
      <c r="C7" s="98"/>
      <c r="D7" s="99"/>
      <c r="E7" s="99"/>
      <c r="F7" s="99"/>
      <c r="G7" s="98"/>
      <c r="H7" s="100"/>
    </row>
    <row r="8" spans="1:8" ht="33" customHeight="1" thickBot="1">
      <c r="A8" s="40" t="s">
        <v>0</v>
      </c>
      <c r="B8" s="39" t="s">
        <v>1</v>
      </c>
      <c r="C8" s="41" t="s">
        <v>2</v>
      </c>
      <c r="D8" s="123" t="s">
        <v>3</v>
      </c>
      <c r="E8" s="124"/>
      <c r="F8" s="125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8" t="s">
        <v>15</v>
      </c>
      <c r="E9" s="121"/>
      <c r="F9" s="139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8" t="s">
        <v>18</v>
      </c>
      <c r="E10" s="121"/>
      <c r="F10" s="139"/>
      <c r="G10" s="63">
        <v>-19650.07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8" t="s">
        <v>20</v>
      </c>
      <c r="E11" s="121"/>
      <c r="F11" s="139"/>
      <c r="G11" s="90">
        <f>29678.56</f>
        <v>29678.56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43" t="s">
        <v>23</v>
      </c>
      <c r="E12" s="144"/>
      <c r="F12" s="145"/>
      <c r="G12" s="91">
        <v>2589.38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3" t="s">
        <v>26</v>
      </c>
      <c r="E13" s="104"/>
      <c r="F13" s="108"/>
      <c r="G13" s="65">
        <f>19747.2</f>
        <v>19747.2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3" t="s">
        <v>29</v>
      </c>
      <c r="E14" s="104"/>
      <c r="F14" s="108"/>
      <c r="G14" s="92">
        <f>9559.2</f>
        <v>9559.2</v>
      </c>
      <c r="H14" s="5"/>
    </row>
    <row r="15" spans="1:8" ht="26.25" customHeight="1" thickBot="1">
      <c r="A15" s="4"/>
      <c r="B15" s="6"/>
      <c r="C15" s="3" t="s">
        <v>16</v>
      </c>
      <c r="D15" s="103" t="s">
        <v>156</v>
      </c>
      <c r="E15" s="104"/>
      <c r="F15" s="108"/>
      <c r="G15" s="93">
        <f>10725.61+69.45</f>
        <v>10795.060000000001</v>
      </c>
      <c r="H15" s="5"/>
    </row>
    <row r="16" spans="1:8" ht="13.5" customHeight="1" thickBot="1">
      <c r="A16" s="4"/>
      <c r="B16" s="6"/>
      <c r="C16" s="3" t="s">
        <v>16</v>
      </c>
      <c r="D16" s="103" t="s">
        <v>157</v>
      </c>
      <c r="E16" s="104"/>
      <c r="F16" s="108"/>
      <c r="G16" s="94">
        <f>5765.97+177.22+9559.2-10725.61-69.45</f>
        <v>4707.330000000001</v>
      </c>
      <c r="H16" s="49"/>
    </row>
    <row r="17" spans="1:8" ht="13.5" customHeight="1" thickBot="1">
      <c r="A17" s="4"/>
      <c r="B17" s="6"/>
      <c r="C17" s="3" t="s">
        <v>16</v>
      </c>
      <c r="D17" s="103" t="s">
        <v>158</v>
      </c>
      <c r="E17" s="104"/>
      <c r="F17" s="108"/>
      <c r="G17" s="63">
        <v>0</v>
      </c>
      <c r="H17" s="5"/>
    </row>
    <row r="18" spans="1:8" ht="24.75" customHeight="1" thickBot="1">
      <c r="A18" s="4"/>
      <c r="B18" s="6"/>
      <c r="C18" s="3" t="s">
        <v>16</v>
      </c>
      <c r="D18" s="103" t="s">
        <v>18</v>
      </c>
      <c r="E18" s="104"/>
      <c r="F18" s="108"/>
      <c r="G18" s="14">
        <f>G10</f>
        <v>-19650.07</v>
      </c>
      <c r="H18" s="5"/>
    </row>
    <row r="19" spans="1:8" ht="27" customHeight="1" thickBot="1">
      <c r="A19" s="4"/>
      <c r="B19" s="6"/>
      <c r="C19" s="3" t="s">
        <v>16</v>
      </c>
      <c r="D19" s="103" t="s">
        <v>55</v>
      </c>
      <c r="E19" s="104"/>
      <c r="F19" s="108"/>
      <c r="G19" s="73">
        <f>G18+G15-G17</f>
        <v>-8855.009999999998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6" t="s">
        <v>32</v>
      </c>
      <c r="E20" s="147"/>
      <c r="F20" s="148"/>
      <c r="G20" s="65">
        <f>15438.72</f>
        <v>15438.72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38" t="s">
        <v>151</v>
      </c>
      <c r="E21" s="121"/>
      <c r="F21" s="139"/>
      <c r="G21" s="64">
        <f>13356.55</f>
        <v>13356.55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38" t="s">
        <v>152</v>
      </c>
      <c r="E22" s="121"/>
      <c r="F22" s="139"/>
      <c r="G22" s="64">
        <f>3193.88</f>
        <v>3193.88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0" t="s">
        <v>153</v>
      </c>
      <c r="E23" s="141"/>
      <c r="F23" s="142"/>
      <c r="G23" s="64">
        <f>20958.8</f>
        <v>20958.8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38" t="s">
        <v>35</v>
      </c>
      <c r="E24" s="121"/>
      <c r="F24" s="139"/>
      <c r="G24" s="87">
        <f>G25+G26+G27+G28+G29+G30</f>
        <v>83824.97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3" t="s">
        <v>38</v>
      </c>
      <c r="E25" s="144"/>
      <c r="F25" s="145"/>
      <c r="G25" s="82">
        <f>81565.9</f>
        <v>81565.9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3" t="s">
        <v>41</v>
      </c>
      <c r="E26" s="104"/>
      <c r="F26" s="108"/>
      <c r="G26" s="12">
        <f>110.74+341.7+372.17+415.49+694.91+324.06</f>
        <v>2259.0699999999997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3" t="s">
        <v>44</v>
      </c>
      <c r="E27" s="104"/>
      <c r="F27" s="108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3" t="s">
        <v>47</v>
      </c>
      <c r="E28" s="104"/>
      <c r="F28" s="108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3" t="s">
        <v>124</v>
      </c>
      <c r="E29" s="104"/>
      <c r="F29" s="108"/>
      <c r="G29" s="82">
        <v>0</v>
      </c>
      <c r="H29" s="83"/>
      <c r="I29" s="79"/>
    </row>
    <row r="30" spans="1:9" ht="13.5" customHeight="1" thickBot="1">
      <c r="A30" s="4"/>
      <c r="B30" s="13"/>
      <c r="C30" s="3"/>
      <c r="D30" s="103" t="s">
        <v>166</v>
      </c>
      <c r="E30" s="104"/>
      <c r="F30" s="104"/>
      <c r="G30" s="89">
        <v>0</v>
      </c>
      <c r="H30" s="84"/>
      <c r="I30" s="79"/>
    </row>
    <row r="31" spans="1:9" ht="13.5" customHeight="1" thickBot="1">
      <c r="A31" s="4"/>
      <c r="B31" s="13"/>
      <c r="C31" s="3"/>
      <c r="D31" s="103" t="s">
        <v>174</v>
      </c>
      <c r="E31" s="104"/>
      <c r="F31" s="104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3" t="s">
        <v>175</v>
      </c>
      <c r="E32" s="104"/>
      <c r="F32" s="104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3" t="s">
        <v>177</v>
      </c>
      <c r="E33" s="104"/>
      <c r="F33" s="104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3" t="s">
        <v>176</v>
      </c>
      <c r="E34" s="104"/>
      <c r="F34" s="104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3" t="s">
        <v>51</v>
      </c>
      <c r="E35" s="104"/>
      <c r="F35" s="108"/>
      <c r="G35" s="66">
        <f>G24+G10</f>
        <v>64174.9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3" t="s">
        <v>53</v>
      </c>
      <c r="E36" s="104"/>
      <c r="F36" s="108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3" t="s">
        <v>55</v>
      </c>
      <c r="E37" s="104"/>
      <c r="F37" s="108"/>
      <c r="G37" s="73">
        <f>G19</f>
        <v>-8855.009999999998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3" t="s">
        <v>57</v>
      </c>
      <c r="E38" s="104"/>
      <c r="F38" s="108"/>
      <c r="G38" s="88">
        <f>G11+G12-G24</f>
        <v>-51557.03</v>
      </c>
      <c r="H38" s="49"/>
    </row>
    <row r="39" spans="1:8" ht="38.25" customHeight="1" thickBot="1">
      <c r="A39" s="101" t="s">
        <v>58</v>
      </c>
      <c r="B39" s="102"/>
      <c r="C39" s="102"/>
      <c r="D39" s="102"/>
      <c r="E39" s="102"/>
      <c r="F39" s="98"/>
      <c r="G39" s="102"/>
      <c r="H39" s="100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4.4</v>
      </c>
      <c r="F42" s="80" t="s">
        <v>136</v>
      </c>
      <c r="G42" s="60">
        <v>3810334293</v>
      </c>
      <c r="H42" s="61">
        <f>G13</f>
        <v>19747.2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3.44</v>
      </c>
      <c r="F43" s="81" t="s">
        <v>137</v>
      </c>
      <c r="G43" s="60">
        <v>3848000155</v>
      </c>
      <c r="H43" s="61">
        <f>G20</f>
        <v>15438.72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13356.55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3193.88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20958.8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26"/>
      <c r="G47" s="108"/>
      <c r="H47" s="61">
        <f>SUM(H41:H46)</f>
        <v>72695.15</v>
      </c>
    </row>
    <row r="48" spans="1:8" ht="19.5" customHeight="1" thickBot="1">
      <c r="A48" s="101" t="s">
        <v>64</v>
      </c>
      <c r="B48" s="102"/>
      <c r="C48" s="102"/>
      <c r="D48" s="102"/>
      <c r="E48" s="102"/>
      <c r="F48" s="102"/>
      <c r="G48" s="102"/>
      <c r="H48" s="109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5" t="s">
        <v>141</v>
      </c>
      <c r="E49" s="96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5" t="s">
        <v>69</v>
      </c>
      <c r="E50" s="96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5" t="s">
        <v>71</v>
      </c>
      <c r="E51" s="96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5" t="s">
        <v>73</v>
      </c>
      <c r="E52" s="96"/>
      <c r="F52" s="56">
        <v>0</v>
      </c>
      <c r="G52" s="51"/>
      <c r="H52" s="49"/>
    </row>
    <row r="53" spans="1:8" ht="18.75" customHeight="1" thickBot="1">
      <c r="A53" s="105" t="s">
        <v>74</v>
      </c>
      <c r="B53" s="106"/>
      <c r="C53" s="106"/>
      <c r="D53" s="106"/>
      <c r="E53" s="106"/>
      <c r="F53" s="106"/>
      <c r="G53" s="106"/>
      <c r="H53" s="10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5" t="s">
        <v>15</v>
      </c>
      <c r="E54" s="96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5" t="s">
        <v>18</v>
      </c>
      <c r="E55" s="96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5" t="s">
        <v>20</v>
      </c>
      <c r="E56" s="96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5" t="s">
        <v>53</v>
      </c>
      <c r="E57" s="96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5" t="s">
        <v>55</v>
      </c>
      <c r="E58" s="96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6" t="s">
        <v>57</v>
      </c>
      <c r="E59" s="137"/>
      <c r="F59" s="57">
        <f>D66+E66+F66+G66+H66</f>
        <v>-15494.819999999996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v>0</v>
      </c>
      <c r="E63" s="76">
        <f>E64/117.48</f>
        <v>192.97820905686075</v>
      </c>
      <c r="F63" s="76">
        <f>F64/12</f>
        <v>726.5658333333334</v>
      </c>
      <c r="G63" s="77">
        <f>G64/18.26</f>
        <v>876.7820372398685</v>
      </c>
      <c r="H63" s="78">
        <f>H64/0.88</f>
        <v>372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223672.62</f>
        <v>223672.62</v>
      </c>
      <c r="E64" s="65">
        <f>22671.08</f>
        <v>22671.08</v>
      </c>
      <c r="F64" s="65">
        <f>8718.79</f>
        <v>8718.79</v>
      </c>
      <c r="G64" s="72">
        <f>16010.04</f>
        <v>16010.04</v>
      </c>
      <c r="H64" s="68">
        <f>327.36</f>
        <v>327.36</v>
      </c>
      <c r="I64" s="48"/>
    </row>
    <row r="65" spans="1:8" ht="32.25" customHeight="1" thickBot="1">
      <c r="A65" s="4" t="s">
        <v>87</v>
      </c>
      <c r="B65" s="4" t="s">
        <v>90</v>
      </c>
      <c r="C65" s="3"/>
      <c r="D65" s="65">
        <f>231157.71</f>
        <v>231157.71</v>
      </c>
      <c r="E65" s="65">
        <f>28967.81</f>
        <v>28967.81</v>
      </c>
      <c r="F65" s="65">
        <f>7973.51</f>
        <v>7973.51</v>
      </c>
      <c r="G65" s="69">
        <f>18454.7</f>
        <v>18454.7</v>
      </c>
      <c r="H65" s="69">
        <f>340.98</f>
        <v>340.98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-7485.0899999999965</v>
      </c>
      <c r="E66" s="76">
        <f>E64-E65</f>
        <v>-6296.73</v>
      </c>
      <c r="F66" s="76">
        <f>F64-F65</f>
        <v>745.2800000000007</v>
      </c>
      <c r="G66" s="78">
        <f>G64-G65</f>
        <v>-2444.66</v>
      </c>
      <c r="H66" s="78">
        <f>H64-H65</f>
        <v>-13.620000000000005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223672.62+0</f>
        <v>223672.62</v>
      </c>
      <c r="E67" s="70">
        <f>22671.08+-1935.83</f>
        <v>20735.25</v>
      </c>
      <c r="F67" s="70">
        <f>8718.79+40.54</f>
        <v>8759.330000000002</v>
      </c>
      <c r="G67" s="71">
        <f>16010.04+-96.13</f>
        <v>15913.910000000002</v>
      </c>
      <c r="H67" s="71">
        <f>327.36+0</f>
        <v>327.36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-1935.8300000000017</v>
      </c>
      <c r="F68" s="44">
        <f>F67-F64</f>
        <v>40.54000000000087</v>
      </c>
      <c r="G68" s="44">
        <f>G67-G64</f>
        <v>-96.1299999999992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0" t="s">
        <v>145</v>
      </c>
      <c r="E69" s="131"/>
      <c r="F69" s="131"/>
      <c r="G69" s="131"/>
      <c r="H69" s="132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3" t="s">
        <v>145</v>
      </c>
      <c r="E70" s="134"/>
      <c r="F70" s="134"/>
      <c r="G70" s="134"/>
      <c r="H70" s="135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1" t="s">
        <v>101</v>
      </c>
      <c r="B72" s="102"/>
      <c r="C72" s="102"/>
      <c r="D72" s="102"/>
      <c r="E72" s="102"/>
      <c r="F72" s="102"/>
      <c r="G72" s="102"/>
      <c r="H72" s="109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3"/>
      <c r="F73" s="104"/>
      <c r="G73" s="108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3"/>
      <c r="F74" s="104"/>
      <c r="G74" s="108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3"/>
      <c r="F75" s="104"/>
      <c r="G75" s="108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3"/>
      <c r="F76" s="134"/>
      <c r="G76" s="135"/>
      <c r="H76" s="26">
        <f>D68+E68+F68+G68+H68</f>
        <v>-1991.42</v>
      </c>
    </row>
    <row r="77" spans="1:8" ht="25.5" customHeight="1" thickBot="1">
      <c r="A77" s="101" t="s">
        <v>107</v>
      </c>
      <c r="B77" s="102"/>
      <c r="C77" s="102"/>
      <c r="D77" s="102"/>
      <c r="E77" s="102"/>
      <c r="F77" s="102"/>
      <c r="G77" s="102"/>
      <c r="H77" s="109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3">
        <v>3</v>
      </c>
      <c r="F78" s="104"/>
      <c r="G78" s="108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53">
        <v>1</v>
      </c>
      <c r="F79" s="154"/>
      <c r="G79" s="155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0" t="s">
        <v>167</v>
      </c>
      <c r="F80" s="151"/>
      <c r="G80" s="151"/>
      <c r="H80" s="152"/>
    </row>
    <row r="81" ht="12.75">
      <c r="A81" s="1"/>
    </row>
    <row r="82" ht="12.75">
      <c r="A82" s="1"/>
    </row>
    <row r="83" spans="1:8" ht="38.25" customHeight="1">
      <c r="A83" s="149" t="s">
        <v>172</v>
      </c>
      <c r="B83" s="149"/>
      <c r="C83" s="149"/>
      <c r="D83" s="149"/>
      <c r="E83" s="149"/>
      <c r="F83" s="149"/>
      <c r="G83" s="149"/>
      <c r="H83" s="149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7" t="s">
        <v>115</v>
      </c>
      <c r="D86" s="128"/>
      <c r="E86" s="129"/>
    </row>
    <row r="87" spans="1:5" ht="18.75" customHeight="1" thickBot="1">
      <c r="A87" s="29">
        <v>2</v>
      </c>
      <c r="B87" s="4" t="s">
        <v>116</v>
      </c>
      <c r="C87" s="127" t="s">
        <v>117</v>
      </c>
      <c r="D87" s="128"/>
      <c r="E87" s="129"/>
    </row>
    <row r="88" spans="1:5" ht="16.5" customHeight="1" thickBot="1">
      <c r="A88" s="29">
        <v>3</v>
      </c>
      <c r="B88" s="4" t="s">
        <v>118</v>
      </c>
      <c r="C88" s="127" t="s">
        <v>119</v>
      </c>
      <c r="D88" s="128"/>
      <c r="E88" s="129"/>
    </row>
    <row r="89" spans="1:5" ht="13.5" thickBot="1">
      <c r="A89" s="29">
        <v>4</v>
      </c>
      <c r="B89" s="4" t="s">
        <v>16</v>
      </c>
      <c r="C89" s="127" t="s">
        <v>120</v>
      </c>
      <c r="D89" s="128"/>
      <c r="E89" s="129"/>
    </row>
    <row r="90" spans="1:5" ht="24" customHeight="1" thickBot="1">
      <c r="A90" s="29">
        <v>5</v>
      </c>
      <c r="B90" s="4" t="s">
        <v>86</v>
      </c>
      <c r="C90" s="127" t="s">
        <v>121</v>
      </c>
      <c r="D90" s="128"/>
      <c r="E90" s="129"/>
    </row>
    <row r="91" spans="1:5" ht="21" customHeight="1" thickBot="1">
      <c r="A91" s="30">
        <v>6</v>
      </c>
      <c r="B91" s="31" t="s">
        <v>122</v>
      </c>
      <c r="C91" s="127" t="s">
        <v>123</v>
      </c>
      <c r="D91" s="128"/>
      <c r="E91" s="129"/>
    </row>
    <row r="97" spans="2:3" ht="15">
      <c r="B97" s="156" t="s">
        <v>179</v>
      </c>
      <c r="C97" s="156"/>
    </row>
    <row r="98" spans="2:4" ht="26.25">
      <c r="B98" s="157" t="s">
        <v>180</v>
      </c>
      <c r="C98" s="158" t="s">
        <v>181</v>
      </c>
      <c r="D98" s="159" t="s">
        <v>182</v>
      </c>
    </row>
    <row r="99" spans="2:4" ht="22.5">
      <c r="B99" s="160" t="s">
        <v>183</v>
      </c>
      <c r="C99" s="161">
        <f>123.28</f>
        <v>123.28</v>
      </c>
      <c r="D99" s="162">
        <f>154.1</f>
        <v>154.1</v>
      </c>
    </row>
    <row r="100" spans="2:4" ht="22.5">
      <c r="B100" s="160" t="s">
        <v>184</v>
      </c>
      <c r="C100" s="161">
        <f>77.76</f>
        <v>77.76</v>
      </c>
      <c r="D100" s="162">
        <f>76.79</f>
        <v>76.79</v>
      </c>
    </row>
  </sheetData>
  <sheetProtection/>
  <mergeCells count="70">
    <mergeCell ref="B97:C97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2016-02-29T09:28:14Z</cp:lastPrinted>
  <dcterms:created xsi:type="dcterms:W3CDTF">1996-10-08T23:32:33Z</dcterms:created>
  <dcterms:modified xsi:type="dcterms:W3CDTF">2017-03-12T10:48:38Z</dcterms:modified>
  <cp:category/>
  <cp:version/>
  <cp:contentType/>
  <cp:contentStatus/>
</cp:coreProperties>
</file>