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externalReferences>
    <externalReference r:id="rId6"/>
  </externalReference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'2.8.'!$A$1:$H$111</definedName>
  </definedNames>
  <calcPr fullCalcOnLoad="1"/>
</workbook>
</file>

<file path=xl/sharedStrings.xml><?xml version="1.0" encoding="utf-8"?>
<sst xmlns="http://schemas.openxmlformats.org/spreadsheetml/2006/main" count="284" uniqueCount="180">
  <si>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</si>
  <si>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</si>
  <si>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</si>
  <si>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</si>
  <si>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</si>
  <si>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</si>
  <si>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</si>
  <si>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</si>
  <si>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</si>
  <si>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</si>
  <si>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</si>
  <si>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</si>
  <si>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</si>
  <si>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</si>
  <si>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</si>
  <si>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</si>
  <si>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</si>
  <si>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</si>
  <si>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</si>
  <si>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</si>
  <si>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</si>
  <si>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</si>
  <si>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</si>
  <si>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</si>
  <si>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</si>
  <si>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</si>
  <si>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</si>
  <si>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</si>
  <si>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</si>
  <si>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</si>
  <si>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</si>
  <si>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</si>
  <si>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</si>
  <si>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</si>
  <si>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</si>
  <si>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</si>
  <si>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</si>
  <si>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</si>
  <si>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</si>
  <si>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</si>
  <si>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</si>
  <si>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</si>
  <si>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</si>
  <si>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</si>
  <si>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</si>
  <si>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</si>
  <si>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</si>
  <si>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</si>
  <si>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</si>
  <si>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</si>
  <si>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</si>
  <si>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</si>
  <si>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</si>
  <si>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</si>
  <si>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</si>
  <si>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</si>
  <si>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</si>
  <si>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</si>
  <si>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</si>
  <si>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</si>
  <si>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</si>
  <si>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</si>
  <si>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</si>
  <si>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</si>
  <si>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</si>
  <si>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</si>
  <si>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</si>
  <si>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</si>
  <si>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</si>
  <si>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</si>
  <si>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</si>
  <si>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</si>
  <si>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</si>
  <si>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</si>
  <si>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</si>
  <si>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</si>
  <si>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</si>
  <si>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</si>
  <si>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</si>
  <si>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</si>
  <si>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</si>
  <si>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</si>
  <si>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</si>
  <si>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</si>
  <si>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</si>
  <si>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</si>
  <si>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</si>
  <si>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</si>
  <si>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</si>
  <si>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</si>
  <si>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</si>
  <si>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</si>
  <si>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</si>
  <si>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</si>
  <si>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</si>
  <si>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</si>
  <si>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</si>
  <si>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</si>
  <si>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</si>
  <si>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</si>
  <si>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</si>
  <si>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</si>
  <si>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</si>
  <si>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</si>
  <si>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</si>
  <si>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</si>
  <si>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</si>
  <si>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</si>
  <si>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</si>
  <si>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</si>
  <si>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</si>
  <si>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</si>
  <si>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</si>
  <si>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</si>
  <si>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</si>
  <si>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</si>
  <si>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</si>
  <si>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</si>
  <si>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</si>
  <si>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</si>
  <si>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</si>
  <si>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</si>
  <si>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</si>
  <si>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</si>
  <si>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</si>
  <si>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</si>
  <si>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</si>
  <si>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</si>
  <si>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</si>
  <si>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</si>
  <si>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</si>
  <si>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</si>
  <si>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</si>
  <si>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</si>
  <si>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</si>
  <si>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</si>
  <si>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</si>
  <si>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</si>
  <si>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</si>
  <si>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</si>
  <si>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</si>
  <si>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</si>
  <si>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</si>
  <si>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</si>
  <si>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</si>
  <si>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</si>
  <si>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</si>
  <si>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</si>
  <si>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</si>
  <si>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</si>
  <si>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</si>
  <si>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</si>
  <si>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</si>
  <si>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</si>
  <si>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</si>
  <si>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</si>
  <si>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</si>
  <si>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</si>
  <si>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</si>
  <si>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</si>
  <si>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</si>
  <si>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</si>
  <si>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</si>
  <si>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</si>
  <si>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</si>
  <si>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</si>
  <si>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</si>
  <si>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</si>
  <si>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</si>
  <si>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</si>
  <si>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</si>
  <si>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</si>
  <si>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</si>
  <si>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7                                                                                                                                                                            за 2016  год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</si>
  <si>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</si>
  <si>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</si>
  <si>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</si>
  <si>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</si>
  <si>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 прямой договор</t>
  </si>
  <si>
    <t>ГВС повышающий коэффициент прямой договор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</si>
</sst>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5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15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7" xfId="0" applyNumberFormat="1" applyFont="1" applyFill="1" applyBorder="1" applyAlignment="1">
      <alignment/>
    </xf>
    <xf numFmtId="0" fontId="4" fillId="30" borderId="24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4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15" xfId="0" applyFont="1" applyFill="1" applyBorder="1" applyAlignment="1">
      <alignment wrapText="1"/>
    </xf>
    <xf numFmtId="0" fontId="4" fillId="30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15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16" fillId="0" borderId="32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0" fontId="4" fillId="0" borderId="32" xfId="0" applyFont="1" applyBorder="1" applyAlignment="1">
      <alignment/>
    </xf>
    <xf numFmtId="0" fontId="18" fillId="0" borderId="32" xfId="0" applyFont="1" applyFill="1" applyBorder="1" applyAlignment="1">
      <alignment vertical="top" wrapText="1"/>
    </xf>
    <xf numFmtId="0" fontId="0" fillId="30" borderId="32" xfId="0" applyFill="1" applyBorder="1" applyAlignment="1">
      <alignment wrapText="1"/>
    </xf>
    <xf numFmtId="0" fontId="0" fillId="30" borderId="32" xfId="0" applyFill="1" applyBorder="1" applyAlignment="1">
      <alignment/>
    </xf>
    <xf numFmtId="0" fontId="0" fillId="0" borderId="0" xfId="0" applyAlignment="1">
      <alignment wrapText="1"/>
    </xf>
    <xf numFmtId="0" fontId="0" fillId="30" borderId="32" xfId="0" applyFont="1" applyFill="1" applyBorder="1" applyAlignment="1">
      <alignment wrapText="1"/>
    </xf>
    <xf numFmtId="0" fontId="19" fillId="0" borderId="33" xfId="0" applyFont="1" applyBorder="1" applyAlignment="1">
      <alignment horizontal="center" vertical="justify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govor-1\temp\&#1044;&#1077;&#1093;&#1082;&#1072;&#1085;&#1086;&#1074;&#1072;\&#1054;&#1090;&#1095;&#1077;&#1090;&#1099;%20&#1087;&#1086;%20&#1076;&#1086;&#1084;&#1072;&#1084;,%2016\&#1043;&#1077;&#1085;&#1077;&#1088;&#1072;&#1090;&#1086;&#1088;%20&#1082;%20&#1054;&#1058;&#1063;&#1045;&#1058;&#1040;&#1052;%202016%20!!!!!!!!!!!!!!!!\&#1046;&#1069;&#1059;2\&#1043;&#1077;&#1085;&#1077;&#1088;&#1072;&#1090;&#1086;&#1088;%20&#1087;&#1086;%20&#1085;&#1072;&#1095;&#1080;&#1089;&#1083;&#1077;&#1085;&#1080;&#1103;&#1084;%20&#1043;&#1086;&#1088;&#1085;&#1103;&#1094;&#1082;&#1072;&#1103;%20&#1046;&#1069;&#1059;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93">
          <cell r="X93">
            <v>14061.72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SheetLayoutView="100" zoomScalePageLayoutView="0" workbookViewId="0" topLeftCell="A57">
      <selection activeCell="D63" sqref="D63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11.140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8" t="s">
        <v>173</v>
      </c>
      <c r="B1" s="118"/>
      <c r="C1" s="118"/>
      <c r="D1" s="118"/>
      <c r="E1" s="118"/>
      <c r="F1" s="118"/>
      <c r="G1" s="118"/>
      <c r="H1" s="118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8"/>
      <c r="E3" s="113"/>
      <c r="F3" s="129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9"/>
      <c r="E4" s="120"/>
      <c r="F4" s="121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22"/>
      <c r="E5" s="123"/>
      <c r="F5" s="124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25"/>
      <c r="E6" s="126"/>
      <c r="F6" s="127"/>
      <c r="G6" s="36">
        <v>42735</v>
      </c>
      <c r="H6" s="5"/>
    </row>
    <row r="7" spans="1:8" ht="38.25" customHeight="1" thickBot="1">
      <c r="A7" s="95" t="s">
        <v>13</v>
      </c>
      <c r="B7" s="96"/>
      <c r="C7" s="96"/>
      <c r="D7" s="97"/>
      <c r="E7" s="97"/>
      <c r="F7" s="97"/>
      <c r="G7" s="96"/>
      <c r="H7" s="98"/>
    </row>
    <row r="8" spans="1:8" ht="33" customHeight="1" thickBot="1">
      <c r="A8" s="40" t="s">
        <v>0</v>
      </c>
      <c r="B8" s="39" t="s">
        <v>1</v>
      </c>
      <c r="C8" s="41" t="s">
        <v>2</v>
      </c>
      <c r="D8" s="109" t="s">
        <v>3</v>
      </c>
      <c r="E8" s="110"/>
      <c r="F8" s="111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2" t="s">
        <v>15</v>
      </c>
      <c r="E9" s="113"/>
      <c r="F9" s="114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2" t="s">
        <v>18</v>
      </c>
      <c r="E10" s="113"/>
      <c r="F10" s="114"/>
      <c r="G10" s="64">
        <v>23845.68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2" t="s">
        <v>20</v>
      </c>
      <c r="E11" s="113"/>
      <c r="F11" s="114"/>
      <c r="G11" s="65">
        <f>4905.13</f>
        <v>4905.13</v>
      </c>
      <c r="H11" s="49"/>
    </row>
    <row r="12" spans="1:8" ht="51.75" customHeight="1" thickBot="1">
      <c r="A12" s="4" t="s">
        <v>21</v>
      </c>
      <c r="B12" s="78" t="s">
        <v>22</v>
      </c>
      <c r="C12" s="3" t="s">
        <v>16</v>
      </c>
      <c r="D12" s="115" t="s">
        <v>23</v>
      </c>
      <c r="E12" s="116"/>
      <c r="F12" s="117"/>
      <c r="G12" s="63">
        <f>G13+G14+G20+G21+G22+G23</f>
        <v>69378.63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105"/>
      <c r="F13" s="106"/>
      <c r="G13" s="66">
        <f>7212.48</f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105"/>
      <c r="F14" s="106"/>
      <c r="G14" s="66">
        <f>9723.12</f>
        <v>9723.12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105"/>
      <c r="F15" s="106"/>
      <c r="G15" s="66">
        <f>8549.97</f>
        <v>8549.97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105"/>
      <c r="F16" s="106"/>
      <c r="G16" s="67">
        <f>753.67+9723.12-8549.77</f>
        <v>1927.0200000000004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105"/>
      <c r="F17" s="106"/>
      <c r="G17" s="66">
        <v>0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105"/>
      <c r="F18" s="106"/>
      <c r="G18" s="14">
        <f>G10</f>
        <v>23845.68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105"/>
      <c r="F19" s="106"/>
      <c r="G19" s="76">
        <f>G18+G15-G17</f>
        <v>32395.65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5" t="s">
        <v>32</v>
      </c>
      <c r="E20" s="146"/>
      <c r="F20" s="147"/>
      <c r="G20" s="66">
        <f>'[1]Report'!$X$93</f>
        <v>14061.72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2" t="s">
        <v>151</v>
      </c>
      <c r="E21" s="113"/>
      <c r="F21" s="114"/>
      <c r="G21" s="65">
        <f>13815.09</f>
        <v>13815.09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2" t="s">
        <v>152</v>
      </c>
      <c r="E22" s="113"/>
      <c r="F22" s="114"/>
      <c r="G22" s="65">
        <f>3248.54</f>
        <v>3248.54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5">
        <f>21317.68</f>
        <v>21317.68</v>
      </c>
      <c r="H23" s="5"/>
    </row>
    <row r="24" spans="1:8" ht="26.25" customHeight="1" thickBot="1">
      <c r="A24" s="4" t="s">
        <v>42</v>
      </c>
      <c r="B24" s="78" t="s">
        <v>34</v>
      </c>
      <c r="C24" s="3" t="s">
        <v>16</v>
      </c>
      <c r="D24" s="112" t="s">
        <v>35</v>
      </c>
      <c r="E24" s="113"/>
      <c r="F24" s="114"/>
      <c r="G24" s="68">
        <f>G25+G26+G27+G28+G29+G30</f>
        <v>60225.23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5" t="s">
        <v>38</v>
      </c>
      <c r="E25" s="116"/>
      <c r="F25" s="117"/>
      <c r="G25" s="85">
        <f>60225.23</f>
        <v>60225.23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105"/>
      <c r="F26" s="106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105"/>
      <c r="F27" s="106"/>
      <c r="G27" s="85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105"/>
      <c r="F28" s="106"/>
      <c r="G28" s="79"/>
      <c r="H28" s="49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105"/>
      <c r="F29" s="106"/>
      <c r="G29" s="66">
        <v>0</v>
      </c>
      <c r="H29" s="49"/>
      <c r="I29" s="5"/>
    </row>
    <row r="30" spans="1:9" ht="13.5" customHeight="1" thickBot="1">
      <c r="A30" s="4"/>
      <c r="B30" s="13"/>
      <c r="C30" s="3"/>
      <c r="D30" s="104" t="s">
        <v>166</v>
      </c>
      <c r="E30" s="105"/>
      <c r="F30" s="106"/>
      <c r="G30" s="66">
        <v>0</v>
      </c>
      <c r="H30" s="49"/>
      <c r="I30" s="82"/>
    </row>
    <row r="31" spans="1:8" ht="35.25" customHeight="1" thickBot="1">
      <c r="A31" s="4" t="s">
        <v>56</v>
      </c>
      <c r="B31" s="78" t="s">
        <v>51</v>
      </c>
      <c r="C31" s="3" t="s">
        <v>16</v>
      </c>
      <c r="D31" s="104" t="s">
        <v>51</v>
      </c>
      <c r="E31" s="105"/>
      <c r="F31" s="106"/>
      <c r="G31" s="69">
        <f>G24+G10</f>
        <v>84070.91</v>
      </c>
      <c r="H31" s="50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04" t="s">
        <v>53</v>
      </c>
      <c r="E32" s="105"/>
      <c r="F32" s="106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04" t="s">
        <v>55</v>
      </c>
      <c r="E33" s="105"/>
      <c r="F33" s="106"/>
      <c r="G33" s="76">
        <f>G19</f>
        <v>32395.65</v>
      </c>
      <c r="H33" s="47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104" t="s">
        <v>57</v>
      </c>
      <c r="E34" s="105"/>
      <c r="F34" s="106"/>
      <c r="G34" s="49">
        <f>G11+G12-G24</f>
        <v>14058.530000000006</v>
      </c>
      <c r="H34" s="49"/>
    </row>
    <row r="35" spans="1:8" ht="38.25" customHeight="1" thickBot="1">
      <c r="A35" s="99" t="s">
        <v>58</v>
      </c>
      <c r="B35" s="100"/>
      <c r="C35" s="100"/>
      <c r="D35" s="100"/>
      <c r="E35" s="100"/>
      <c r="F35" s="96"/>
      <c r="G35" s="100"/>
      <c r="H35" s="98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5" t="s">
        <v>135</v>
      </c>
      <c r="G36" s="46" t="s">
        <v>159</v>
      </c>
      <c r="H36" s="43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8" t="s">
        <v>160</v>
      </c>
      <c r="E37" s="52">
        <v>2.13</v>
      </c>
      <c r="F37" s="59" t="s">
        <v>136</v>
      </c>
      <c r="G37" s="60">
        <v>3810334293</v>
      </c>
      <c r="H37" s="61">
        <f>G17</f>
        <v>0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1" t="s">
        <v>161</v>
      </c>
      <c r="E38" s="77">
        <v>1.58</v>
      </c>
      <c r="F38" s="83" t="s">
        <v>136</v>
      </c>
      <c r="G38" s="60">
        <v>3810334293</v>
      </c>
      <c r="H38" s="61">
        <f>G13</f>
        <v>7212.48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1" t="s">
        <v>134</v>
      </c>
      <c r="E39" s="52">
        <v>3.44</v>
      </c>
      <c r="F39" s="84" t="s">
        <v>137</v>
      </c>
      <c r="G39" s="60">
        <v>3848000155</v>
      </c>
      <c r="H39" s="61">
        <f>G20</f>
        <v>14061.72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1" t="s">
        <v>134</v>
      </c>
      <c r="E40" s="52">
        <v>3.25</v>
      </c>
      <c r="F40" s="84" t="s">
        <v>138</v>
      </c>
      <c r="G40" s="60">
        <v>3837003965</v>
      </c>
      <c r="H40" s="61">
        <f>G21</f>
        <v>13815.09</v>
      </c>
    </row>
    <row r="41" spans="1:8" ht="68.25" thickBot="1">
      <c r="A41" s="15">
        <v>5</v>
      </c>
      <c r="B41" s="4" t="s">
        <v>129</v>
      </c>
      <c r="C41" s="3" t="s">
        <v>128</v>
      </c>
      <c r="D41" s="58" t="s">
        <v>160</v>
      </c>
      <c r="E41" s="52">
        <v>0.82</v>
      </c>
      <c r="F41" s="59" t="s">
        <v>139</v>
      </c>
      <c r="G41" s="60">
        <v>3848006622</v>
      </c>
      <c r="H41" s="61">
        <f>G22</f>
        <v>3248.54</v>
      </c>
    </row>
    <row r="42" spans="1:8" ht="68.25" thickBot="1">
      <c r="A42" s="15">
        <v>6</v>
      </c>
      <c r="B42" s="16" t="s">
        <v>130</v>
      </c>
      <c r="C42" s="3" t="s">
        <v>128</v>
      </c>
      <c r="D42" s="58" t="s">
        <v>160</v>
      </c>
      <c r="E42" s="52">
        <v>6.37</v>
      </c>
      <c r="F42" s="62" t="s">
        <v>139</v>
      </c>
      <c r="G42" s="60">
        <v>3848006622</v>
      </c>
      <c r="H42" s="61">
        <f>G23</f>
        <v>21317.68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48"/>
      <c r="G43" s="106"/>
      <c r="H43" s="61">
        <f>SUM(H37:H42)</f>
        <v>59655.509999999995</v>
      </c>
    </row>
    <row r="44" spans="1:8" ht="19.5" customHeight="1" thickBot="1">
      <c r="A44" s="99" t="s">
        <v>64</v>
      </c>
      <c r="B44" s="100"/>
      <c r="C44" s="100"/>
      <c r="D44" s="100"/>
      <c r="E44" s="100"/>
      <c r="F44" s="100"/>
      <c r="G44" s="100"/>
      <c r="H44" s="139"/>
    </row>
    <row r="45" spans="1:8" ht="47.25" customHeight="1" thickBot="1">
      <c r="A45" s="51" t="s">
        <v>171</v>
      </c>
      <c r="B45" s="51" t="s">
        <v>66</v>
      </c>
      <c r="C45" s="52" t="s">
        <v>67</v>
      </c>
      <c r="D45" s="107" t="s">
        <v>141</v>
      </c>
      <c r="E45" s="108"/>
      <c r="F45" s="56">
        <v>0</v>
      </c>
      <c r="G45" s="51"/>
      <c r="H45" s="49"/>
    </row>
    <row r="46" spans="1:8" ht="45.75" customHeight="1" thickBot="1">
      <c r="A46" s="51" t="s">
        <v>65</v>
      </c>
      <c r="B46" s="51" t="s">
        <v>69</v>
      </c>
      <c r="C46" s="52" t="s">
        <v>67</v>
      </c>
      <c r="D46" s="107" t="s">
        <v>69</v>
      </c>
      <c r="E46" s="108"/>
      <c r="F46" s="56">
        <v>0</v>
      </c>
      <c r="G46" s="51"/>
      <c r="H46" s="49"/>
    </row>
    <row r="47" spans="1:8" ht="41.25" customHeight="1" thickBot="1">
      <c r="A47" s="51" t="s">
        <v>68</v>
      </c>
      <c r="B47" s="51" t="s">
        <v>71</v>
      </c>
      <c r="C47" s="52" t="s">
        <v>67</v>
      </c>
      <c r="D47" s="107" t="s">
        <v>71</v>
      </c>
      <c r="E47" s="108"/>
      <c r="F47" s="56">
        <v>0</v>
      </c>
      <c r="G47" s="51"/>
      <c r="H47" s="49"/>
    </row>
    <row r="48" spans="1:8" ht="37.5" customHeight="1" thickBot="1">
      <c r="A48" s="51" t="s">
        <v>70</v>
      </c>
      <c r="B48" s="51" t="s">
        <v>73</v>
      </c>
      <c r="C48" s="52" t="s">
        <v>16</v>
      </c>
      <c r="D48" s="107" t="s">
        <v>73</v>
      </c>
      <c r="E48" s="108"/>
      <c r="F48" s="56">
        <v>0</v>
      </c>
      <c r="G48" s="51"/>
      <c r="H48" s="49"/>
    </row>
    <row r="49" spans="1:8" ht="18.75" customHeight="1" thickBot="1">
      <c r="A49" s="101" t="s">
        <v>74</v>
      </c>
      <c r="B49" s="102"/>
      <c r="C49" s="102"/>
      <c r="D49" s="102"/>
      <c r="E49" s="102"/>
      <c r="F49" s="102"/>
      <c r="G49" s="102"/>
      <c r="H49" s="103"/>
    </row>
    <row r="50" spans="1:8" ht="42.75" customHeight="1" thickBot="1">
      <c r="A50" s="51" t="s">
        <v>72</v>
      </c>
      <c r="B50" s="51" t="s">
        <v>15</v>
      </c>
      <c r="C50" s="52" t="s">
        <v>16</v>
      </c>
      <c r="D50" s="107" t="s">
        <v>15</v>
      </c>
      <c r="E50" s="108"/>
      <c r="F50" s="56">
        <v>0</v>
      </c>
      <c r="G50" s="51"/>
      <c r="H50" s="49"/>
    </row>
    <row r="51" spans="1:8" ht="42" customHeight="1" thickBot="1">
      <c r="A51" s="51" t="s">
        <v>75</v>
      </c>
      <c r="B51" s="51" t="s">
        <v>18</v>
      </c>
      <c r="C51" s="52" t="s">
        <v>16</v>
      </c>
      <c r="D51" s="107" t="s">
        <v>18</v>
      </c>
      <c r="E51" s="108"/>
      <c r="F51" s="56">
        <v>0</v>
      </c>
      <c r="G51" s="51"/>
      <c r="H51" s="49"/>
    </row>
    <row r="52" spans="1:8" ht="48.75" customHeight="1" thickBot="1">
      <c r="A52" s="51" t="s">
        <v>76</v>
      </c>
      <c r="B52" s="51" t="s">
        <v>20</v>
      </c>
      <c r="C52" s="52" t="s">
        <v>16</v>
      </c>
      <c r="D52" s="107" t="s">
        <v>20</v>
      </c>
      <c r="E52" s="108"/>
      <c r="F52" s="56">
        <v>0</v>
      </c>
      <c r="G52" s="51"/>
      <c r="H52" s="49"/>
    </row>
    <row r="53" spans="1:8" ht="44.25" customHeight="1" thickBot="1">
      <c r="A53" s="51" t="s">
        <v>77</v>
      </c>
      <c r="B53" s="51" t="s">
        <v>53</v>
      </c>
      <c r="C53" s="52" t="s">
        <v>16</v>
      </c>
      <c r="D53" s="107" t="s">
        <v>53</v>
      </c>
      <c r="E53" s="108"/>
      <c r="F53" s="56">
        <v>0</v>
      </c>
      <c r="G53" s="51"/>
      <c r="H53" s="49"/>
    </row>
    <row r="54" spans="1:8" ht="42.75" customHeight="1" thickBot="1">
      <c r="A54" s="51" t="s">
        <v>78</v>
      </c>
      <c r="B54" s="51" t="s">
        <v>55</v>
      </c>
      <c r="C54" s="52" t="s">
        <v>16</v>
      </c>
      <c r="D54" s="107" t="s">
        <v>55</v>
      </c>
      <c r="E54" s="108"/>
      <c r="F54" s="56">
        <v>0</v>
      </c>
      <c r="G54" s="51"/>
      <c r="H54" s="49"/>
    </row>
    <row r="55" spans="1:8" ht="42" customHeight="1" thickBot="1">
      <c r="A55" s="53" t="s">
        <v>79</v>
      </c>
      <c r="B55" s="53" t="s">
        <v>57</v>
      </c>
      <c r="C55" s="54" t="s">
        <v>16</v>
      </c>
      <c r="D55" s="140" t="s">
        <v>57</v>
      </c>
      <c r="E55" s="141"/>
      <c r="F55" s="57">
        <f>D62+E62+F62+G62+H62</f>
        <v>416.9900000000116</v>
      </c>
      <c r="G55" s="53"/>
      <c r="H55" s="55"/>
    </row>
    <row r="56" spans="1:8" ht="30" customHeight="1" thickBot="1">
      <c r="A56" s="19" t="s">
        <v>142</v>
      </c>
      <c r="B56" s="20"/>
      <c r="C56" s="20"/>
      <c r="D56" s="20"/>
      <c r="E56" s="20"/>
      <c r="F56" s="20"/>
      <c r="G56" s="20"/>
      <c r="H56" s="21"/>
    </row>
    <row r="57" spans="1:8" ht="68.25" thickBot="1">
      <c r="A57" s="4" t="s">
        <v>80</v>
      </c>
      <c r="B57" s="11" t="s">
        <v>82</v>
      </c>
      <c r="C57" s="3" t="s">
        <v>8</v>
      </c>
      <c r="D57" s="22" t="s">
        <v>162</v>
      </c>
      <c r="E57" s="70" t="s">
        <v>163</v>
      </c>
      <c r="F57" s="22" t="s">
        <v>164</v>
      </c>
      <c r="G57" s="25" t="s">
        <v>165</v>
      </c>
      <c r="H57" s="42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4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9">
        <f>D60/1502.58</f>
        <v>151.40638102463762</v>
      </c>
      <c r="E59" s="79">
        <f>E60/117.48</f>
        <v>210.03396322778346</v>
      </c>
      <c r="F59" s="79">
        <f>F60/12</f>
        <v>660.255</v>
      </c>
      <c r="G59" s="80">
        <f>G60/18.26</f>
        <v>812.8324205914566</v>
      </c>
      <c r="H59" s="81">
        <f>H60/0.88</f>
        <v>475.4318181818182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6">
        <f>227500.2</f>
        <v>227500.2</v>
      </c>
      <c r="E60" s="66">
        <f>24674.79</f>
        <v>24674.79</v>
      </c>
      <c r="F60" s="66">
        <f>7923.06</f>
        <v>7923.06</v>
      </c>
      <c r="G60" s="75">
        <f>14842.32</f>
        <v>14842.32</v>
      </c>
      <c r="H60" s="71">
        <f>418.38</f>
        <v>418.38</v>
      </c>
      <c r="I60" s="48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6">
        <f>220286.44</f>
        <v>220286.44</v>
      </c>
      <c r="E61" s="66">
        <f>34111.56</f>
        <v>34111.56</v>
      </c>
      <c r="F61" s="66">
        <f>7825.35</f>
        <v>7825.35</v>
      </c>
      <c r="G61" s="72">
        <f>12300.03</f>
        <v>12300.03</v>
      </c>
      <c r="H61" s="72">
        <f>360.78</f>
        <v>360.78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9">
        <f>D60-D61</f>
        <v>7213.760000000009</v>
      </c>
      <c r="E62" s="79">
        <f>E60-E61</f>
        <v>-9436.769999999997</v>
      </c>
      <c r="F62" s="79">
        <f>F60-F61</f>
        <v>97.71000000000004</v>
      </c>
      <c r="G62" s="81">
        <f>G60-G61</f>
        <v>2542.289999999999</v>
      </c>
      <c r="H62" s="81">
        <v>0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3">
        <f>227500.2+0</f>
        <v>227500.2</v>
      </c>
      <c r="E63" s="73">
        <f>24674.79+-4121.8</f>
        <v>20552.99</v>
      </c>
      <c r="F63" s="73">
        <f>7923.06+-378.35</f>
        <v>7544.71</v>
      </c>
      <c r="G63" s="74">
        <f>14842.32+-786.25</f>
        <v>14056.07</v>
      </c>
      <c r="H63" s="74">
        <f>418.38+0</f>
        <v>418.38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4">
        <f>D63-D60</f>
        <v>0</v>
      </c>
      <c r="E64" s="44">
        <f>E63-E60</f>
        <v>-4121.799999999999</v>
      </c>
      <c r="F64" s="44">
        <f>F63-F60</f>
        <v>-378.35000000000036</v>
      </c>
      <c r="G64" s="44">
        <f>G63-G60</f>
        <v>-786.25</v>
      </c>
      <c r="H64" s="44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3" t="s">
        <v>145</v>
      </c>
      <c r="E65" s="134"/>
      <c r="F65" s="134"/>
      <c r="G65" s="134"/>
      <c r="H65" s="13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6" t="s">
        <v>145</v>
      </c>
      <c r="E66" s="137"/>
      <c r="F66" s="137"/>
      <c r="G66" s="137"/>
      <c r="H66" s="13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6">
        <v>0</v>
      </c>
    </row>
    <row r="68" spans="1:8" ht="25.5" customHeight="1" thickBot="1">
      <c r="A68" s="99" t="s">
        <v>101</v>
      </c>
      <c r="B68" s="100"/>
      <c r="C68" s="100"/>
      <c r="D68" s="100"/>
      <c r="E68" s="100"/>
      <c r="F68" s="100"/>
      <c r="G68" s="100"/>
      <c r="H68" s="139"/>
    </row>
    <row r="69" spans="1:8" ht="45" customHeight="1" thickBot="1">
      <c r="A69" s="4" t="s">
        <v>102</v>
      </c>
      <c r="B69" s="4" t="s">
        <v>66</v>
      </c>
      <c r="C69" s="3" t="s">
        <v>67</v>
      </c>
      <c r="D69" s="4" t="s">
        <v>66</v>
      </c>
      <c r="E69" s="104">
        <v>3.1</v>
      </c>
      <c r="F69" s="105"/>
      <c r="G69" s="106"/>
      <c r="H69" s="26">
        <v>4</v>
      </c>
    </row>
    <row r="70" spans="1:8" ht="45" customHeight="1" thickBot="1">
      <c r="A70" s="4" t="s">
        <v>103</v>
      </c>
      <c r="B70" s="4" t="s">
        <v>69</v>
      </c>
      <c r="C70" s="3" t="s">
        <v>67</v>
      </c>
      <c r="D70" s="4" t="s">
        <v>69</v>
      </c>
      <c r="E70" s="104"/>
      <c r="F70" s="105"/>
      <c r="G70" s="106"/>
      <c r="H70" s="26">
        <v>0</v>
      </c>
    </row>
    <row r="71" spans="1:8" ht="66.75" customHeight="1" thickBot="1">
      <c r="A71" s="4" t="s">
        <v>104</v>
      </c>
      <c r="B71" s="4" t="s">
        <v>71</v>
      </c>
      <c r="C71" s="3" t="s">
        <v>105</v>
      </c>
      <c r="D71" s="4" t="s">
        <v>71</v>
      </c>
      <c r="E71" s="104"/>
      <c r="F71" s="105"/>
      <c r="G71" s="106"/>
      <c r="H71" s="26">
        <v>4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6"/>
      <c r="F72" s="137"/>
      <c r="G72" s="138"/>
      <c r="H72" s="26">
        <f>D64+E64+F64+G64+H64</f>
        <v>-5286.4</v>
      </c>
    </row>
    <row r="73" spans="1:8" ht="25.5" customHeight="1" thickBot="1">
      <c r="A73" s="99" t="s">
        <v>107</v>
      </c>
      <c r="B73" s="100"/>
      <c r="C73" s="100"/>
      <c r="D73" s="100"/>
      <c r="E73" s="100"/>
      <c r="F73" s="100"/>
      <c r="G73" s="100"/>
      <c r="H73" s="139"/>
    </row>
    <row r="74" spans="1:8" ht="54.75" customHeight="1" thickBot="1">
      <c r="A74" s="4" t="s">
        <v>108</v>
      </c>
      <c r="B74" s="4" t="s">
        <v>109</v>
      </c>
      <c r="C74" s="3" t="s">
        <v>67</v>
      </c>
      <c r="D74" s="4" t="s">
        <v>109</v>
      </c>
      <c r="E74" s="104">
        <v>2</v>
      </c>
      <c r="F74" s="105"/>
      <c r="G74" s="106"/>
      <c r="H74" s="5"/>
    </row>
    <row r="75" spans="1:8" ht="26.25" thickBot="1">
      <c r="A75" s="4" t="s">
        <v>110</v>
      </c>
      <c r="B75" s="4" t="s">
        <v>111</v>
      </c>
      <c r="C75" s="3" t="s">
        <v>67</v>
      </c>
      <c r="D75" s="4" t="s">
        <v>111</v>
      </c>
      <c r="E75" s="153">
        <v>1</v>
      </c>
      <c r="F75" s="154"/>
      <c r="G75" s="155"/>
      <c r="H75" s="18"/>
    </row>
    <row r="76" spans="1:8" ht="59.25" customHeight="1" thickBot="1">
      <c r="A76" s="4" t="s">
        <v>112</v>
      </c>
      <c r="B76" s="4" t="s">
        <v>113</v>
      </c>
      <c r="C76" s="3" t="s">
        <v>16</v>
      </c>
      <c r="D76" s="16" t="s">
        <v>113</v>
      </c>
      <c r="E76" s="150" t="s">
        <v>167</v>
      </c>
      <c r="F76" s="151"/>
      <c r="G76" s="151"/>
      <c r="H76" s="152"/>
    </row>
    <row r="77" ht="12.75">
      <c r="A77" s="1"/>
    </row>
    <row r="78" ht="12.75">
      <c r="A78" s="1"/>
    </row>
    <row r="79" spans="1:8" ht="38.25" customHeight="1">
      <c r="A79" s="149" t="s">
        <v>172</v>
      </c>
      <c r="B79" s="149"/>
      <c r="C79" s="149"/>
      <c r="D79" s="149"/>
      <c r="E79" s="149"/>
      <c r="F79" s="149"/>
      <c r="G79" s="149"/>
      <c r="H79" s="149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7">
        <v>1</v>
      </c>
      <c r="B82" s="28" t="s">
        <v>67</v>
      </c>
      <c r="C82" s="130" t="s">
        <v>115</v>
      </c>
      <c r="D82" s="131"/>
      <c r="E82" s="132"/>
    </row>
    <row r="83" spans="1:5" ht="18.75" customHeight="1" thickBot="1">
      <c r="A83" s="29">
        <v>2</v>
      </c>
      <c r="B83" s="4" t="s">
        <v>116</v>
      </c>
      <c r="C83" s="130" t="s">
        <v>117</v>
      </c>
      <c r="D83" s="131"/>
      <c r="E83" s="132"/>
    </row>
    <row r="84" spans="1:5" ht="16.5" customHeight="1" thickBot="1">
      <c r="A84" s="29">
        <v>3</v>
      </c>
      <c r="B84" s="4" t="s">
        <v>118</v>
      </c>
      <c r="C84" s="130" t="s">
        <v>119</v>
      </c>
      <c r="D84" s="131"/>
      <c r="E84" s="132"/>
    </row>
    <row r="85" spans="1:5" ht="13.5" thickBot="1">
      <c r="A85" s="29">
        <v>4</v>
      </c>
      <c r="B85" s="4" t="s">
        <v>16</v>
      </c>
      <c r="C85" s="130" t="s">
        <v>120</v>
      </c>
      <c r="D85" s="131"/>
      <c r="E85" s="132"/>
    </row>
    <row r="86" spans="1:5" ht="24" customHeight="1" thickBot="1">
      <c r="A86" s="29">
        <v>5</v>
      </c>
      <c r="B86" s="4" t="s">
        <v>86</v>
      </c>
      <c r="C86" s="130" t="s">
        <v>121</v>
      </c>
      <c r="D86" s="131"/>
      <c r="E86" s="132"/>
    </row>
    <row r="87" spans="1:5" ht="21" customHeight="1" thickBot="1">
      <c r="A87" s="30">
        <v>6</v>
      </c>
      <c r="B87" s="31" t="s">
        <v>122</v>
      </c>
      <c r="C87" s="130" t="s">
        <v>123</v>
      </c>
      <c r="D87" s="131"/>
      <c r="E87" s="132"/>
    </row>
    <row r="89" spans="2:3" ht="30">
      <c r="B89" s="94" t="s">
        <v>174</v>
      </c>
      <c r="C89" s="94"/>
    </row>
    <row r="90" spans="2:4" ht="15">
      <c r="B90" s="86" t="s">
        <v>175</v>
      </c>
      <c r="C90" s="87" t="s">
        <v>176</v>
      </c>
      <c r="D90" s="88" t="s">
        <v>177</v>
      </c>
    </row>
    <row r="91" spans="2:4" ht="15" customHeight="1">
      <c r="B91" s="89" t="s">
        <v>178</v>
      </c>
      <c r="C91" s="93">
        <v>419.64</v>
      </c>
      <c r="D91" s="91">
        <v>378.11</v>
      </c>
    </row>
    <row r="92" spans="2:4" ht="22.5">
      <c r="B92" s="89" t="s">
        <v>179</v>
      </c>
      <c r="C92" s="90">
        <v>377.52</v>
      </c>
      <c r="D92" s="91">
        <v>282.26</v>
      </c>
    </row>
    <row r="95" spans="1:3" ht="12.75">
      <c r="A95" s="92"/>
      <c r="B95" s="92"/>
      <c r="C95" s="92"/>
    </row>
    <row r="96" spans="1:3" ht="12.75">
      <c r="A96" s="92"/>
      <c r="B96" s="92"/>
      <c r="C96" s="92"/>
    </row>
    <row r="97" spans="1:3" ht="12.75">
      <c r="A97" s="92"/>
      <c r="B97" s="92"/>
      <c r="C97" s="92"/>
    </row>
  </sheetData>
  <sheetProtection/>
  <mergeCells count="65">
    <mergeCell ref="A79:H79"/>
    <mergeCell ref="E76:H76"/>
    <mergeCell ref="E70:G70"/>
    <mergeCell ref="E71:G71"/>
    <mergeCell ref="E72:G72"/>
    <mergeCell ref="E74:G74"/>
    <mergeCell ref="E75:G75"/>
    <mergeCell ref="D30:F30"/>
    <mergeCell ref="D21:F21"/>
    <mergeCell ref="D34:F34"/>
    <mergeCell ref="D53:E53"/>
    <mergeCell ref="F43:G43"/>
    <mergeCell ref="D31:F31"/>
    <mergeCell ref="D50:E50"/>
    <mergeCell ref="D51:E51"/>
    <mergeCell ref="D29:F29"/>
    <mergeCell ref="D14:F14"/>
    <mergeCell ref="D20:F20"/>
    <mergeCell ref="D15:F15"/>
    <mergeCell ref="D19:F19"/>
    <mergeCell ref="D10:F10"/>
    <mergeCell ref="D16:F16"/>
    <mergeCell ref="D17:F17"/>
    <mergeCell ref="D18:F18"/>
    <mergeCell ref="D13:F13"/>
    <mergeCell ref="C86:E86"/>
    <mergeCell ref="D54:E54"/>
    <mergeCell ref="D55:E55"/>
    <mergeCell ref="D22:F22"/>
    <mergeCell ref="D23:F23"/>
    <mergeCell ref="D24:F24"/>
    <mergeCell ref="D25:F25"/>
    <mergeCell ref="A44:H44"/>
    <mergeCell ref="D45:E45"/>
    <mergeCell ref="D46:E46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1:H1"/>
    <mergeCell ref="D4:F4"/>
    <mergeCell ref="D5:F5"/>
    <mergeCell ref="D6:F6"/>
    <mergeCell ref="D3:F3"/>
    <mergeCell ref="D9:F9"/>
    <mergeCell ref="D26:F26"/>
    <mergeCell ref="D28:F28"/>
    <mergeCell ref="A7:H7"/>
    <mergeCell ref="A35:H35"/>
    <mergeCell ref="A49:H49"/>
    <mergeCell ref="D32:F32"/>
    <mergeCell ref="D27:F27"/>
    <mergeCell ref="D33:F33"/>
    <mergeCell ref="D47:E47"/>
    <mergeCell ref="D8:F8"/>
    <mergeCell ref="D11:F11"/>
    <mergeCell ref="D12:F1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2017-04-05T05:04:48Z</cp:lastPrinted>
  <dcterms:created xsi:type="dcterms:W3CDTF">1996-10-08T23:32:33Z</dcterms:created>
  <dcterms:modified xsi:type="dcterms:W3CDTF">2017-04-05T05:06:07Z</dcterms:modified>
  <cp:category/>
  <cp:version/>
  <cp:contentType/>
  <cp:contentStatus/>
</cp:coreProperties>
</file>