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externalReferences>
    <externalReference r:id="rId6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<sst xmlns="http://schemas.openxmlformats.org/spreadsheetml/2006/main" count="284" uniqueCount="179">
  <si>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</si>
  <si>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</si>
  <si>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</si>
  <si>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</si>
  <si>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</si>
  <si>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</si>
  <si>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</si>
  <si>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</si>
  <si>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</si>
  <si>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</si>
  <si>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</si>
  <si>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</si>
  <si>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</si>
  <si>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</si>
  <si>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</si>
  <si>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</si>
  <si>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</si>
  <si>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</si>
  <si>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</si>
  <si>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</si>
  <si>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</si>
  <si>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</si>
  <si>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</si>
  <si>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</si>
  <si>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</si>
  <si>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</si>
  <si>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</si>
  <si>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</si>
  <si>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</si>
  <si>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</si>
  <si>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</si>
  <si>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</si>
  <si>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</si>
  <si>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</si>
  <si>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</si>
  <si>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</si>
  <si>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</si>
  <si>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</si>
  <si>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</si>
  <si>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</si>
  <si>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</si>
  <si>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</si>
  <si>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</si>
  <si>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</si>
  <si>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</si>
  <si>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</si>
  <si>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</si>
  <si>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</si>
  <si>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</si>
  <si>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</si>
  <si>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</si>
  <si>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</si>
  <si>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</si>
  <si>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</si>
  <si>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</si>
  <si>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</si>
  <si>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</si>
  <si>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</si>
  <si>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</si>
  <si>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</si>
  <si>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</si>
  <si>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</si>
  <si>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</si>
  <si>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</si>
  <si>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</si>
  <si>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</si>
  <si>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</si>
  <si>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</si>
  <si>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</si>
  <si>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</si>
  <si>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</si>
  <si>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</si>
  <si>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</si>
  <si>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</si>
  <si>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</si>
  <si>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</si>
  <si>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</si>
  <si>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</si>
  <si>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</si>
  <si>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</si>
  <si>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</si>
  <si>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</si>
  <si>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</si>
  <si>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</si>
  <si>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</si>
  <si>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</si>
  <si>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</si>
  <si>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</si>
  <si>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</si>
  <si>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</si>
  <si>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</si>
  <si>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</si>
  <si>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</si>
  <si>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</si>
  <si>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</si>
  <si>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</si>
  <si>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</si>
  <si>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</si>
  <si>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</si>
  <si>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</si>
  <si>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</si>
  <si>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</si>
  <si>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</si>
  <si>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</si>
  <si>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</si>
  <si>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</si>
  <si>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</si>
  <si>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</si>
  <si>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</si>
  <si>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</si>
  <si>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</si>
  <si>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</si>
  <si>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</si>
  <si>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</si>
  <si>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</si>
  <si>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</si>
  <si>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</si>
  <si>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</si>
  <si>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</si>
  <si>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</si>
  <si>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</si>
  <si>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</si>
  <si>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</si>
  <si>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</si>
  <si>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</si>
  <si>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</si>
  <si>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</si>
  <si>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</si>
  <si>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</si>
  <si>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</si>
  <si>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</si>
  <si>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</si>
  <si>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</si>
  <si>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</si>
  <si>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</si>
  <si>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</si>
  <si>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</si>
  <si>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</si>
  <si>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</si>
  <si>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</si>
  <si>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</si>
  <si>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</si>
  <si>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</si>
  <si>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</si>
  <si>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</si>
  <si>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</si>
  <si>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</si>
  <si>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</si>
  <si>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</si>
  <si>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</si>
  <si>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</si>
  <si>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</si>
  <si>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</si>
  <si>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</si>
  <si>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</si>
  <si>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</si>
  <si>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</si>
  <si>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</si>
  <si>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</si>
  <si>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</si>
  <si>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</si>
  <si>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</si>
  <si>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</si>
  <si>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</si>
  <si>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</si>
  <si>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</si>
  <si>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</si>
  <si>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</si>
  <si>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</si>
  <si>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</si>
  <si>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</si>
  <si>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</si>
  <si>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</si>
  <si>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</si>
  <si>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</si>
  <si>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</si>
  <si>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</si>
  <si>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</si>
  <si>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СОВЕТСКАЯ, д. 7                                                                                                                                                             за 2015  год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</si>
</sst>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1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govor-1\temp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7;&#1086;&#1074;&#1077;&#1090;&#1089;&#1082;&#1072;&#1103;\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  <sheetDataSet>
      <sheetData sheetId="0">
        <row r="7">
          <cell r="F7">
            <v>10230.8</v>
          </cell>
          <cell r="G7">
            <v>1995.07</v>
          </cell>
          <cell r="H7">
            <v>655.83</v>
          </cell>
          <cell r="I7">
            <v>7569.04</v>
          </cell>
        </row>
        <row r="9">
          <cell r="C9">
            <v>102406.22</v>
          </cell>
          <cell r="F9">
            <v>88461.82</v>
          </cell>
          <cell r="G9">
            <v>17549.5</v>
          </cell>
          <cell r="H9">
            <v>8310.52</v>
          </cell>
          <cell r="I9">
            <v>69820.37</v>
          </cell>
        </row>
        <row r="12">
          <cell r="C12">
            <v>3829.46</v>
          </cell>
          <cell r="F12">
            <v>3756.85</v>
          </cell>
          <cell r="G12">
            <v>706.76</v>
          </cell>
          <cell r="H12">
            <v>263.6</v>
          </cell>
          <cell r="I12">
            <v>3055.2</v>
          </cell>
        </row>
        <row r="13">
          <cell r="C13">
            <v>581.23</v>
          </cell>
          <cell r="F13">
            <v>581.23</v>
          </cell>
          <cell r="G13">
            <v>107.95</v>
          </cell>
          <cell r="H13">
            <v>40.78</v>
          </cell>
          <cell r="I13">
            <v>450.94</v>
          </cell>
        </row>
        <row r="14">
          <cell r="C14">
            <v>1139.25</v>
          </cell>
          <cell r="F14">
            <v>1139.25</v>
          </cell>
          <cell r="G14">
            <v>248.34</v>
          </cell>
          <cell r="H14">
            <v>83.68</v>
          </cell>
          <cell r="I14">
            <v>914.22</v>
          </cell>
        </row>
        <row r="15">
          <cell r="C15">
            <v>662828.52</v>
          </cell>
          <cell r="F15">
            <v>662828.52</v>
          </cell>
          <cell r="G15">
            <v>112327.21</v>
          </cell>
          <cell r="H15">
            <v>40445.63</v>
          </cell>
          <cell r="I15">
            <v>487986</v>
          </cell>
        </row>
        <row r="18">
          <cell r="C18">
            <v>40176.6</v>
          </cell>
          <cell r="F18">
            <v>39236.68</v>
          </cell>
          <cell r="G18">
            <v>7895.55</v>
          </cell>
          <cell r="H18">
            <v>3436.13</v>
          </cell>
          <cell r="I18">
            <v>28337.97</v>
          </cell>
        </row>
        <row r="20">
          <cell r="F20">
            <v>31581.5</v>
          </cell>
          <cell r="G20">
            <v>6344.96</v>
          </cell>
          <cell r="H20">
            <v>2120.38</v>
          </cell>
          <cell r="I20">
            <v>24081.26</v>
          </cell>
        </row>
        <row r="22">
          <cell r="F22">
            <v>34398.8</v>
          </cell>
          <cell r="G22">
            <v>6143.79</v>
          </cell>
          <cell r="H22">
            <v>2230.79</v>
          </cell>
          <cell r="I22">
            <v>23947.37</v>
          </cell>
        </row>
        <row r="24">
          <cell r="F24">
            <v>24612.8</v>
          </cell>
          <cell r="G24">
            <v>5326.19</v>
          </cell>
          <cell r="H24">
            <v>1645.51</v>
          </cell>
          <cell r="I24">
            <v>19563.53</v>
          </cell>
        </row>
        <row r="26">
          <cell r="F26">
            <v>64200.9</v>
          </cell>
          <cell r="G26">
            <v>12852.08</v>
          </cell>
          <cell r="H26">
            <v>4142.08</v>
          </cell>
          <cell r="I26">
            <v>48114.36</v>
          </cell>
        </row>
        <row r="31">
          <cell r="C31">
            <v>13909.3</v>
          </cell>
          <cell r="F31">
            <v>13617.71</v>
          </cell>
          <cell r="G31">
            <v>2534.02</v>
          </cell>
          <cell r="H31">
            <v>1178.22</v>
          </cell>
          <cell r="I31">
            <v>9392.41</v>
          </cell>
        </row>
        <row r="34">
          <cell r="F34">
            <v>31789.23</v>
          </cell>
          <cell r="G34">
            <v>5736.64</v>
          </cell>
          <cell r="H34">
            <v>2000.82</v>
          </cell>
          <cell r="I34">
            <v>22357.55</v>
          </cell>
        </row>
        <row r="35">
          <cell r="C35">
            <v>26463.68</v>
          </cell>
          <cell r="F35">
            <v>23900.62</v>
          </cell>
          <cell r="G35">
            <v>4817.9</v>
          </cell>
          <cell r="H35">
            <v>2059.67</v>
          </cell>
          <cell r="I35">
            <v>18378.79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73">
      <selection activeCell="E78" sqref="E78:G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11" t="s">
        <v>178</v>
      </c>
      <c r="B1" s="111"/>
      <c r="C1" s="111"/>
      <c r="D1" s="111"/>
      <c r="E1" s="111"/>
      <c r="F1" s="111"/>
      <c r="G1" s="111"/>
      <c r="H1" s="111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21"/>
      <c r="E3" s="122"/>
      <c r="F3" s="12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12"/>
      <c r="E4" s="113"/>
      <c r="F4" s="114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15"/>
      <c r="E5" s="116"/>
      <c r="F5" s="117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18"/>
      <c r="E6" s="119"/>
      <c r="F6" s="120"/>
      <c r="G6" s="36">
        <v>42369</v>
      </c>
      <c r="H6" s="5"/>
    </row>
    <row r="7" spans="1:8" ht="38.25" customHeight="1" thickBot="1">
      <c r="A7" s="98" t="s">
        <v>13</v>
      </c>
      <c r="B7" s="99"/>
      <c r="C7" s="99"/>
      <c r="D7" s="100"/>
      <c r="E7" s="100"/>
      <c r="F7" s="100"/>
      <c r="G7" s="99"/>
      <c r="H7" s="101"/>
    </row>
    <row r="8" spans="1:8" ht="33" customHeight="1" thickBot="1">
      <c r="A8" s="40" t="s">
        <v>0</v>
      </c>
      <c r="B8" s="39" t="s">
        <v>1</v>
      </c>
      <c r="C8" s="41" t="s">
        <v>2</v>
      </c>
      <c r="D8" s="124" t="s">
        <v>3</v>
      </c>
      <c r="E8" s="125"/>
      <c r="F8" s="126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9" t="s">
        <v>15</v>
      </c>
      <c r="E9" s="122"/>
      <c r="F9" s="140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39" t="s">
        <v>18</v>
      </c>
      <c r="E10" s="122"/>
      <c r="F10" s="140"/>
      <c r="G10" s="63">
        <v>44026.29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39" t="s">
        <v>20</v>
      </c>
      <c r="E11" s="122"/>
      <c r="F11" s="140"/>
      <c r="G11" s="90">
        <f>6713.16+12002.03+4653.43+6005.84+1720.48+6062.47</f>
        <v>37157.41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44" t="s">
        <v>23</v>
      </c>
      <c r="E12" s="145"/>
      <c r="F12" s="146"/>
      <c r="G12" s="91">
        <f>G13+G14+G20+G21+G22+G23+G31</f>
        <v>235809.13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4" t="s">
        <v>26</v>
      </c>
      <c r="E13" s="105"/>
      <c r="F13" s="109"/>
      <c r="G13" s="65">
        <f>4922.56+'[1]Page1'!$F$24</f>
        <v>29535.36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4" t="s">
        <v>29</v>
      </c>
      <c r="E14" s="105"/>
      <c r="F14" s="109"/>
      <c r="G14" s="92">
        <f>6316.3+'[1]Page1'!$F$20</f>
        <v>37897.8</v>
      </c>
      <c r="H14" s="5"/>
    </row>
    <row r="15" spans="1:8" ht="26.25" customHeight="1" thickBot="1">
      <c r="A15" s="4"/>
      <c r="B15" s="6"/>
      <c r="C15" s="3" t="s">
        <v>16</v>
      </c>
      <c r="D15" s="104" t="s">
        <v>156</v>
      </c>
      <c r="E15" s="105"/>
      <c r="F15" s="109"/>
      <c r="G15" s="93">
        <f>1280.19+5447.39+'[1]Page1'!$G$20+'[1]Page1'!$H$20+'[1]Page1'!$I$20</f>
        <v>39274.18</v>
      </c>
      <c r="H15" s="5"/>
    </row>
    <row r="16" spans="1:8" ht="13.5" customHeight="1" thickBot="1">
      <c r="A16" s="4"/>
      <c r="B16" s="6"/>
      <c r="C16" s="3" t="s">
        <v>16</v>
      </c>
      <c r="D16" s="104" t="s">
        <v>157</v>
      </c>
      <c r="E16" s="105"/>
      <c r="F16" s="109"/>
      <c r="G16" s="94">
        <f>6062.47+G14-G15</f>
        <v>4686.090000000004</v>
      </c>
      <c r="H16" s="49"/>
    </row>
    <row r="17" spans="1:8" ht="13.5" customHeight="1" thickBot="1">
      <c r="A17" s="4"/>
      <c r="B17" s="6"/>
      <c r="C17" s="3" t="s">
        <v>16</v>
      </c>
      <c r="D17" s="104" t="s">
        <v>158</v>
      </c>
      <c r="E17" s="105"/>
      <c r="F17" s="109"/>
      <c r="G17" s="65">
        <v>41398.7</v>
      </c>
      <c r="H17" s="5"/>
    </row>
    <row r="18" spans="1:8" ht="24.75" customHeight="1" thickBot="1">
      <c r="A18" s="4"/>
      <c r="B18" s="6"/>
      <c r="C18" s="3" t="s">
        <v>16</v>
      </c>
      <c r="D18" s="104" t="s">
        <v>18</v>
      </c>
      <c r="E18" s="105"/>
      <c r="F18" s="109"/>
      <c r="G18" s="14">
        <f>G10</f>
        <v>44026.29</v>
      </c>
      <c r="H18" s="5"/>
    </row>
    <row r="19" spans="1:8" ht="27" customHeight="1" thickBot="1">
      <c r="A19" s="4"/>
      <c r="B19" s="6"/>
      <c r="C19" s="3" t="s">
        <v>16</v>
      </c>
      <c r="D19" s="104" t="s">
        <v>55</v>
      </c>
      <c r="E19" s="105"/>
      <c r="F19" s="109"/>
      <c r="G19" s="73">
        <f>G18+G15-G17</f>
        <v>41901.770000000004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7" t="s">
        <v>32</v>
      </c>
      <c r="E20" s="148"/>
      <c r="F20" s="149"/>
      <c r="G20" s="65">
        <f>5990.14+'[1]Page1'!$F$34</f>
        <v>37779.37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39" t="s">
        <v>151</v>
      </c>
      <c r="E21" s="122"/>
      <c r="F21" s="140"/>
      <c r="G21" s="64">
        <f>6879.76+'[1]Page1'!$F$22</f>
        <v>41278.560000000005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39" t="s">
        <v>152</v>
      </c>
      <c r="E22" s="122"/>
      <c r="F22" s="140"/>
      <c r="G22" s="64">
        <f>2046.16+'[1]Page1'!$F$7</f>
        <v>12276.96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41" t="s">
        <v>153</v>
      </c>
      <c r="E23" s="142"/>
      <c r="F23" s="143"/>
      <c r="G23" s="64">
        <f>12840.18+'[1]Page1'!$F$26</f>
        <v>77041.08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39" t="s">
        <v>35</v>
      </c>
      <c r="E24" s="122"/>
      <c r="F24" s="140"/>
      <c r="G24" s="87">
        <f>G25+G26+G27+G28+G29+G30</f>
        <v>238278.25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44" t="s">
        <v>38</v>
      </c>
      <c r="E25" s="145"/>
      <c r="F25" s="146"/>
      <c r="G25" s="82">
        <f>4374.28+11049.4+5069.01+5866.68+1740.7+5447.39+'[1]Page1'!$I$7+'[1]Page1'!$I$20+'[1]Page1'!$I$22+'[1]Page1'!$I$24+'[1]Page1'!$I$26+'[1]Page1'!$I$34</f>
        <v>179180.57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4" t="s">
        <v>41</v>
      </c>
      <c r="E26" s="105"/>
      <c r="F26" s="109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4" t="s">
        <v>44</v>
      </c>
      <c r="E27" s="105"/>
      <c r="F27" s="109"/>
      <c r="G27" s="82">
        <f>997.74+2602.47+1214.06+1394.36+414.72+1280.19+'[1]Page1'!$G$7+'[1]Page1'!$G$20+'[1]Page1'!$G$22+'[1]Page1'!$G$24+'[1]Page1'!$G$26+'[1]Page1'!$G$34</f>
        <v>46302.27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4" t="s">
        <v>47</v>
      </c>
      <c r="E28" s="105"/>
      <c r="F28" s="109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4" t="s">
        <v>124</v>
      </c>
      <c r="E29" s="105"/>
      <c r="F29" s="109"/>
      <c r="G29" s="70">
        <f>'[1]Page1'!$H$7+'[1]Page1'!$H$20+'[1]Page1'!$H$22+'[1]Page1'!$H$24+'[1]Page1'!$H$26+'[1]Page1'!$H$34</f>
        <v>12795.41</v>
      </c>
      <c r="H29" s="83"/>
      <c r="I29" s="79"/>
    </row>
    <row r="30" spans="1:9" ht="13.5" customHeight="1" thickBot="1">
      <c r="A30" s="4"/>
      <c r="B30" s="13"/>
      <c r="C30" s="3"/>
      <c r="D30" s="104" t="s">
        <v>166</v>
      </c>
      <c r="E30" s="105"/>
      <c r="F30" s="105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04" t="s">
        <v>174</v>
      </c>
      <c r="E31" s="105"/>
      <c r="F31" s="105"/>
      <c r="G31" s="85">
        <f>0</f>
        <v>0</v>
      </c>
      <c r="H31" s="84"/>
      <c r="I31" s="79"/>
    </row>
    <row r="32" spans="1:10" ht="13.5" customHeight="1" thickBot="1">
      <c r="A32" s="4"/>
      <c r="B32" s="13"/>
      <c r="C32" s="3"/>
      <c r="D32" s="104" t="s">
        <v>175</v>
      </c>
      <c r="E32" s="105"/>
      <c r="F32" s="105"/>
      <c r="G32" s="85">
        <v>0</v>
      </c>
      <c r="H32" s="84"/>
      <c r="I32" s="95"/>
      <c r="J32" t="s">
        <v>173</v>
      </c>
    </row>
    <row r="33" spans="1:9" ht="13.5" customHeight="1" thickBot="1">
      <c r="A33" s="4"/>
      <c r="B33" s="13"/>
      <c r="C33" s="3"/>
      <c r="D33" s="104" t="s">
        <v>177</v>
      </c>
      <c r="E33" s="105"/>
      <c r="F33" s="105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4" t="s">
        <v>176</v>
      </c>
      <c r="E34" s="105"/>
      <c r="F34" s="105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4" t="s">
        <v>51</v>
      </c>
      <c r="E35" s="105"/>
      <c r="F35" s="109"/>
      <c r="G35" s="66">
        <f>G24+G10</f>
        <v>282304.54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4" t="s">
        <v>53</v>
      </c>
      <c r="E36" s="105"/>
      <c r="F36" s="109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4" t="s">
        <v>55</v>
      </c>
      <c r="E37" s="105"/>
      <c r="F37" s="109"/>
      <c r="G37" s="73">
        <f>G19</f>
        <v>41901.770000000004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4" t="s">
        <v>57</v>
      </c>
      <c r="E38" s="105"/>
      <c r="F38" s="109"/>
      <c r="G38" s="88">
        <f>G11+G12-G24</f>
        <v>34688.29000000004</v>
      </c>
      <c r="H38" s="49"/>
    </row>
    <row r="39" spans="1:8" ht="38.25" customHeight="1" thickBot="1">
      <c r="A39" s="102" t="s">
        <v>58</v>
      </c>
      <c r="B39" s="103"/>
      <c r="C39" s="103"/>
      <c r="D39" s="103"/>
      <c r="E39" s="103"/>
      <c r="F39" s="99"/>
      <c r="G39" s="103"/>
      <c r="H39" s="101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41398.7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1.66</v>
      </c>
      <c r="F42" s="80" t="s">
        <v>136</v>
      </c>
      <c r="G42" s="60">
        <v>3810334293</v>
      </c>
      <c r="H42" s="61">
        <f>G13</f>
        <v>29535.36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2.02</v>
      </c>
      <c r="F43" s="81" t="s">
        <v>137</v>
      </c>
      <c r="G43" s="60">
        <v>3848000155</v>
      </c>
      <c r="H43" s="61">
        <f>G20</f>
        <v>37779.37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2.32</v>
      </c>
      <c r="F44" s="81" t="s">
        <v>138</v>
      </c>
      <c r="G44" s="60">
        <v>3837003965</v>
      </c>
      <c r="H44" s="61">
        <f>G21</f>
        <v>41278.560000000005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0.69</v>
      </c>
      <c r="F45" s="59" t="s">
        <v>139</v>
      </c>
      <c r="G45" s="60">
        <v>3848006622</v>
      </c>
      <c r="H45" s="61">
        <f>G22</f>
        <v>12276.96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4.33</v>
      </c>
      <c r="F46" s="62" t="s">
        <v>139</v>
      </c>
      <c r="G46" s="60">
        <v>3848006622</v>
      </c>
      <c r="H46" s="61">
        <f>G23</f>
        <v>77041.08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27"/>
      <c r="G47" s="109"/>
      <c r="H47" s="61">
        <f>SUM(H41:H46)</f>
        <v>239310.02999999997</v>
      </c>
    </row>
    <row r="48" spans="1:8" ht="19.5" customHeight="1" thickBot="1">
      <c r="A48" s="102" t="s">
        <v>64</v>
      </c>
      <c r="B48" s="103"/>
      <c r="C48" s="103"/>
      <c r="D48" s="103"/>
      <c r="E48" s="103"/>
      <c r="F48" s="103"/>
      <c r="G48" s="103"/>
      <c r="H48" s="110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6" t="s">
        <v>141</v>
      </c>
      <c r="E49" s="97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6" t="s">
        <v>69</v>
      </c>
      <c r="E50" s="97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6" t="s">
        <v>71</v>
      </c>
      <c r="E51" s="97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6" t="s">
        <v>73</v>
      </c>
      <c r="E52" s="97"/>
      <c r="F52" s="56">
        <v>0</v>
      </c>
      <c r="G52" s="51"/>
      <c r="H52" s="49"/>
    </row>
    <row r="53" spans="1:8" ht="18.75" customHeight="1" thickBot="1">
      <c r="A53" s="106" t="s">
        <v>74</v>
      </c>
      <c r="B53" s="107"/>
      <c r="C53" s="107"/>
      <c r="D53" s="107"/>
      <c r="E53" s="107"/>
      <c r="F53" s="107"/>
      <c r="G53" s="107"/>
      <c r="H53" s="108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6" t="s">
        <v>15</v>
      </c>
      <c r="E54" s="97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6" t="s">
        <v>18</v>
      </c>
      <c r="E55" s="97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6" t="s">
        <v>20</v>
      </c>
      <c r="E56" s="97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6" t="s">
        <v>53</v>
      </c>
      <c r="E57" s="97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6" t="s">
        <v>55</v>
      </c>
      <c r="E58" s="97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7" t="s">
        <v>57</v>
      </c>
      <c r="E59" s="138"/>
      <c r="F59" s="57">
        <f>D66+E66+F66+G66+H66</f>
        <v>-472.2499999999534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528.4356107495108</v>
      </c>
      <c r="E63" s="76">
        <f>E64/117.48</f>
        <v>1055.3497616615596</v>
      </c>
      <c r="F63" s="76">
        <f>F64/12</f>
        <v>2450.2425</v>
      </c>
      <c r="G63" s="77">
        <f>G64/18.26</f>
        <v>3575.246440306681</v>
      </c>
      <c r="H63" s="78">
        <f>H64/0.88</f>
        <v>1541.7386363636365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131188.26+'[1]Page1'!$F$15</f>
        <v>794016.78</v>
      </c>
      <c r="E64" s="65">
        <f>31763.82+'[1]Page1'!$F$9+'[1]Page1'!$F$12</f>
        <v>123982.49000000002</v>
      </c>
      <c r="F64" s="65">
        <f>4921.06+'[1]Page1'!$F$13+'[1]Page1'!$F$35</f>
        <v>29402.91</v>
      </c>
      <c r="G64" s="72">
        <f>9246.31+3183.3+'[1]Page1'!$F$18+'[1]Page1'!$F$31</f>
        <v>65284</v>
      </c>
      <c r="H64" s="68">
        <f>217.48+'[1]Page1'!$F$14</f>
        <v>1356.73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26589.26+114454.02+'[1]Page1'!$G$15+'[1]Page1'!$H$15+'[1]Page1'!$I$15</f>
        <v>781802.12</v>
      </c>
      <c r="E65" s="65">
        <f>9731.24+23762.79+'[1]Page1'!$G$9+'[1]Page1'!$H$9+'[1]Page1'!$I$9+'[1]Page1'!$G$12+'[1]Page1'!$H$12+'[1]Page1'!$I$12</f>
        <v>133199.98</v>
      </c>
      <c r="F65" s="65">
        <f>1987.5+3846.73+'[1]Page1'!$G$13+'[1]Page1'!$H$13+'[1]Page1'!$I$13+'[1]Page1'!$G$35+'[1]Page1'!$H$35+'[1]Page1'!$I$35</f>
        <v>31690.260000000002</v>
      </c>
      <c r="G65" s="69">
        <f>1001.95+2315.83+3392.81+6992.79+'[1]Page1'!$G$18+'[1]Page1'!$H$18+'[1]Page1'!$I$18+'[1]Page1'!$G$31+'[1]Page1'!$H$31+'[1]Page1'!$I$31</f>
        <v>66477.68</v>
      </c>
      <c r="H65" s="69">
        <f>95.32+3.56+'[1]Page1'!$G$14+'[1]Page1'!$H$14+'[1]Page1'!$I$14</f>
        <v>1345.1200000000001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12214.660000000033</v>
      </c>
      <c r="E66" s="76">
        <f>E64-E65</f>
        <v>-9217.48999999999</v>
      </c>
      <c r="F66" s="76">
        <f>F64-F65</f>
        <v>-2287.350000000002</v>
      </c>
      <c r="G66" s="78">
        <f>G64-G65</f>
        <v>-1193.679999999993</v>
      </c>
      <c r="H66" s="78">
        <f>H64-H65</f>
        <v>11.6099999999999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131188.26+'[1]Page1'!$C$15</f>
        <v>794016.78</v>
      </c>
      <c r="E67" s="70">
        <f>30681.36+'[1]Page1'!$C$9+'[1]Page1'!$C$12</f>
        <v>136917.04</v>
      </c>
      <c r="F67" s="70">
        <f>5782.13+'[1]Page1'!$C$13+'[1]Page1'!$C$35</f>
        <v>32827.04</v>
      </c>
      <c r="G67" s="71">
        <f>10146.16+3439.48+'[1]Page1'!$C$18+'[1]Page1'!$C$31</f>
        <v>67671.54</v>
      </c>
      <c r="H67" s="71">
        <f>'[1]Page1'!$C$14</f>
        <v>1139.25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12934.549999999988</v>
      </c>
      <c r="F68" s="44">
        <f>F67-F64</f>
        <v>3424.130000000001</v>
      </c>
      <c r="G68" s="44">
        <f>G67-G64</f>
        <v>2387.5399999999936</v>
      </c>
      <c r="H68" s="44">
        <f>H67-H64</f>
        <v>-217.48000000000002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1" t="s">
        <v>145</v>
      </c>
      <c r="E69" s="132"/>
      <c r="F69" s="132"/>
      <c r="G69" s="132"/>
      <c r="H69" s="133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34" t="s">
        <v>145</v>
      </c>
      <c r="E70" s="135"/>
      <c r="F70" s="135"/>
      <c r="G70" s="135"/>
      <c r="H70" s="136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02" t="s">
        <v>101</v>
      </c>
      <c r="B72" s="103"/>
      <c r="C72" s="103"/>
      <c r="D72" s="103"/>
      <c r="E72" s="103"/>
      <c r="F72" s="103"/>
      <c r="G72" s="103"/>
      <c r="H72" s="110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4"/>
      <c r="F73" s="105"/>
      <c r="G73" s="109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4"/>
      <c r="F74" s="105"/>
      <c r="G74" s="109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4"/>
      <c r="F75" s="105"/>
      <c r="G75" s="109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34"/>
      <c r="F76" s="135"/>
      <c r="G76" s="136"/>
      <c r="H76" s="26">
        <f>D68+E68+F68+G68+H68</f>
        <v>18528.739999999983</v>
      </c>
    </row>
    <row r="77" spans="1:8" ht="25.5" customHeight="1" thickBot="1">
      <c r="A77" s="102" t="s">
        <v>107</v>
      </c>
      <c r="B77" s="103"/>
      <c r="C77" s="103"/>
      <c r="D77" s="103"/>
      <c r="E77" s="103"/>
      <c r="F77" s="103"/>
      <c r="G77" s="103"/>
      <c r="H77" s="110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4">
        <v>4</v>
      </c>
      <c r="F78" s="105"/>
      <c r="G78" s="109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54">
        <v>1</v>
      </c>
      <c r="F79" s="155"/>
      <c r="G79" s="156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51" t="s">
        <v>167</v>
      </c>
      <c r="F80" s="152"/>
      <c r="G80" s="152"/>
      <c r="H80" s="153"/>
    </row>
    <row r="81" ht="12.75">
      <c r="A81" s="1"/>
    </row>
    <row r="82" ht="12.75">
      <c r="A82" s="1"/>
    </row>
    <row r="83" spans="1:8" ht="38.25" customHeight="1">
      <c r="A83" s="150" t="s">
        <v>172</v>
      </c>
      <c r="B83" s="150"/>
      <c r="C83" s="150"/>
      <c r="D83" s="150"/>
      <c r="E83" s="150"/>
      <c r="F83" s="150"/>
      <c r="G83" s="150"/>
      <c r="H83" s="150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8" t="s">
        <v>115</v>
      </c>
      <c r="D86" s="129"/>
      <c r="E86" s="130"/>
    </row>
    <row r="87" spans="1:5" ht="18.75" customHeight="1" thickBot="1">
      <c r="A87" s="29">
        <v>2</v>
      </c>
      <c r="B87" s="4" t="s">
        <v>116</v>
      </c>
      <c r="C87" s="128" t="s">
        <v>117</v>
      </c>
      <c r="D87" s="129"/>
      <c r="E87" s="130"/>
    </row>
    <row r="88" spans="1:5" ht="16.5" customHeight="1" thickBot="1">
      <c r="A88" s="29">
        <v>3</v>
      </c>
      <c r="B88" s="4" t="s">
        <v>118</v>
      </c>
      <c r="C88" s="128" t="s">
        <v>119</v>
      </c>
      <c r="D88" s="129"/>
      <c r="E88" s="130"/>
    </row>
    <row r="89" spans="1:5" ht="13.5" thickBot="1">
      <c r="A89" s="29">
        <v>4</v>
      </c>
      <c r="B89" s="4" t="s">
        <v>16</v>
      </c>
      <c r="C89" s="128" t="s">
        <v>120</v>
      </c>
      <c r="D89" s="129"/>
      <c r="E89" s="130"/>
    </row>
    <row r="90" spans="1:5" ht="24" customHeight="1" thickBot="1">
      <c r="A90" s="29">
        <v>5</v>
      </c>
      <c r="B90" s="4" t="s">
        <v>86</v>
      </c>
      <c r="C90" s="128" t="s">
        <v>121</v>
      </c>
      <c r="D90" s="129"/>
      <c r="E90" s="130"/>
    </row>
    <row r="91" spans="1:5" ht="21" customHeight="1" thickBot="1">
      <c r="A91" s="30">
        <v>6</v>
      </c>
      <c r="B91" s="31" t="s">
        <v>122</v>
      </c>
      <c r="C91" s="128" t="s">
        <v>123</v>
      </c>
      <c r="D91" s="129"/>
      <c r="E91" s="130"/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2016-03-24T08:13:53Z</dcterms:modified>
  <cp:category/>
  <cp:version/>
  <cp:contentType/>
  <cp:contentStatus/>
</cp:coreProperties>
</file>