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<sst xmlns="http://schemas.openxmlformats.org/spreadsheetml/2006/main" count="299" uniqueCount="194">
  <si>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</si>
  <si>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</si>
  <si>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</si>
  <si>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</si>
  <si>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</si>
  <si>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</si>
  <si>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</si>
  <si>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</si>
  <si>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</si>
  <si>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</si>
  <si>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</si>
  <si>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</si>
  <si>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</si>
  <si>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</si>
  <si>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</si>
  <si>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</si>
  <si>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</si>
  <si>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</si>
  <si>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</si>
  <si>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</si>
  <si>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</si>
  <si>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</si>
  <si>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</si>
  <si>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</si>
  <si>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</si>
  <si>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</si>
  <si>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</si>
  <si>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</si>
  <si>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</si>
  <si>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</si>
  <si>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</si>
  <si>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</si>
  <si>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</si>
  <si>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</si>
  <si>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</si>
  <si>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</si>
  <si>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</si>
  <si>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</si>
  <si>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</si>
  <si>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</si>
  <si>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</si>
  <si>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</si>
  <si>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</si>
  <si>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</si>
  <si>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</si>
  <si>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</si>
  <si>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</si>
  <si>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</si>
  <si>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</si>
  <si>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</si>
  <si>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</si>
  <si>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</si>
  <si>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</si>
  <si>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</si>
  <si>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</si>
  <si>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</si>
  <si>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</si>
  <si>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</si>
  <si>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</si>
  <si>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</si>
  <si>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</si>
  <si>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</si>
  <si>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</si>
  <si>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</si>
  <si>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</si>
  <si>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</si>
  <si>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</si>
  <si>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</si>
  <si>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</si>
  <si>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</si>
  <si>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</si>
  <si>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</si>
  <si>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</si>
  <si>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</si>
  <si>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</si>
  <si>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</si>
  <si>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</si>
  <si>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</si>
  <si>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</si>
  <si>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</si>
  <si>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</si>
  <si>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</si>
  <si>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</si>
  <si>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</si>
  <si>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</si>
  <si>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</si>
  <si>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</si>
  <si>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</si>
  <si>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</si>
  <si>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</si>
  <si>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</si>
  <si>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</si>
  <si>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</si>
  <si>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</si>
  <si>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</si>
  <si>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</si>
  <si>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</si>
  <si>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</si>
  <si>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</si>
  <si>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</si>
  <si>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</si>
  <si>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</si>
  <si>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</si>
  <si>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</si>
  <si>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</si>
  <si>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</si>
  <si>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</si>
  <si>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</si>
  <si>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</si>
  <si>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</si>
  <si>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</si>
  <si>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</si>
  <si>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</si>
  <si>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</si>
  <si>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</si>
  <si>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</si>
  <si>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</si>
  <si>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</si>
  <si>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</si>
  <si>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</si>
  <si>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</si>
  <si>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</si>
  <si>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</si>
  <si>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</si>
  <si>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</si>
  <si>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</si>
  <si>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</si>
  <si>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</si>
  <si>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</si>
  <si>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</si>
  <si>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</si>
  <si>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</si>
  <si>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</si>
  <si>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</si>
  <si>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</si>
  <si>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</si>
  <si>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</si>
  <si>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</si>
  <si>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</si>
  <si>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</si>
  <si>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</si>
  <si>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</si>
  <si>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</si>
  <si>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</si>
  <si>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</si>
  <si>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</si>
  <si>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</si>
  <si>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</si>
  <si>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</si>
  <si>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</si>
  <si>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</si>
  <si>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</si>
  <si>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</si>
  <si>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</si>
  <si>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</si>
  <si>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</si>
  <si>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</si>
  <si>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</si>
  <si>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</si>
  <si>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</si>
  <si>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</si>
  <si>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</si>
  <si>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</si>
  <si>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</si>
  <si>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</si>
  <si>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</si>
  <si>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</si>
  <si>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</si>
  <si>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</si>
  <si>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</si>
  <si>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</si>
  <si>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</si>
  <si>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</si>
  <si>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</si>
  <si>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</si>
  <si>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</si>
  <si>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</si>
  <si>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</si>
  <si>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</si>
  <si>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</si>
  <si>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</si>
  <si>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</si>
  <si>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</si>
  <si>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</si>
  <si>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</si>
  <si>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</si>
  <si>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</si>
  <si>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</si>
  <si>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</si>
  <si>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</si>
  <si>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</si>
  <si>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</si>
  <si>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</si>
  <si>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15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</si>
</sst>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3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3176.1</v>
          </cell>
          <cell r="G7">
            <v>926.07</v>
          </cell>
          <cell r="H7">
            <v>45.21</v>
          </cell>
          <cell r="I7">
            <v>2299.6</v>
          </cell>
        </row>
        <row r="9">
          <cell r="C9">
            <v>31032.14</v>
          </cell>
          <cell r="F9">
            <v>29266.06</v>
          </cell>
          <cell r="G9">
            <v>5219.91</v>
          </cell>
          <cell r="H9">
            <v>273.11</v>
          </cell>
          <cell r="I9">
            <v>16968.9</v>
          </cell>
        </row>
        <row r="13">
          <cell r="C13">
            <v>1810.46</v>
          </cell>
          <cell r="F13">
            <v>1776.13</v>
          </cell>
          <cell r="G13">
            <v>386.09</v>
          </cell>
          <cell r="H13">
            <v>35.86</v>
          </cell>
          <cell r="I13">
            <v>1584.17</v>
          </cell>
        </row>
        <row r="14">
          <cell r="C14">
            <v>242.31</v>
          </cell>
          <cell r="F14">
            <v>242.31</v>
          </cell>
          <cell r="G14">
            <v>32.36</v>
          </cell>
          <cell r="H14">
            <v>1.64</v>
          </cell>
          <cell r="I14">
            <v>98.85</v>
          </cell>
        </row>
        <row r="15">
          <cell r="C15">
            <v>538.55</v>
          </cell>
          <cell r="F15">
            <v>538.55</v>
          </cell>
          <cell r="G15">
            <v>136.58</v>
          </cell>
          <cell r="H15">
            <v>8.32</v>
          </cell>
          <cell r="I15">
            <v>373.28</v>
          </cell>
        </row>
        <row r="16">
          <cell r="C16">
            <v>188410.2</v>
          </cell>
          <cell r="F16">
            <v>188410.2</v>
          </cell>
          <cell r="G16">
            <v>44345.04</v>
          </cell>
          <cell r="H16">
            <v>3320.14</v>
          </cell>
          <cell r="I16">
            <v>119611.68</v>
          </cell>
        </row>
        <row r="19">
          <cell r="C19">
            <v>11717.3</v>
          </cell>
          <cell r="F19">
            <v>11606.89</v>
          </cell>
          <cell r="G19">
            <v>2231.18</v>
          </cell>
          <cell r="H19">
            <v>51.68</v>
          </cell>
          <cell r="I19">
            <v>8668.54</v>
          </cell>
        </row>
        <row r="21">
          <cell r="F21">
            <v>9804.3</v>
          </cell>
          <cell r="G21">
            <v>3000.05</v>
          </cell>
          <cell r="H21">
            <v>139.62</v>
          </cell>
          <cell r="I21">
            <v>7584.4</v>
          </cell>
        </row>
        <row r="23">
          <cell r="F23">
            <v>10679.1</v>
          </cell>
          <cell r="G23">
            <v>2344.14</v>
          </cell>
          <cell r="H23">
            <v>152.07</v>
          </cell>
          <cell r="I23">
            <v>6554.54</v>
          </cell>
        </row>
        <row r="25">
          <cell r="F25">
            <v>7472.58</v>
          </cell>
          <cell r="G25">
            <v>2683.32</v>
          </cell>
          <cell r="H25">
            <v>108.18</v>
          </cell>
          <cell r="I25">
            <v>6390.27</v>
          </cell>
        </row>
        <row r="27">
          <cell r="F27">
            <v>19930.9</v>
          </cell>
          <cell r="G27">
            <v>6105.89</v>
          </cell>
          <cell r="H27">
            <v>283.83</v>
          </cell>
          <cell r="I27">
            <v>14861.19</v>
          </cell>
        </row>
        <row r="32">
          <cell r="C32">
            <v>4083.56</v>
          </cell>
          <cell r="F32">
            <v>4044.45</v>
          </cell>
          <cell r="G32">
            <v>692.01</v>
          </cell>
          <cell r="H32">
            <v>17.52</v>
          </cell>
          <cell r="I32">
            <v>2653.52</v>
          </cell>
        </row>
        <row r="35">
          <cell r="G35">
            <v>2498.65</v>
          </cell>
          <cell r="H35">
            <v>132.41</v>
          </cell>
          <cell r="I35">
            <v>6671.41</v>
          </cell>
        </row>
        <row r="36">
          <cell r="C36">
            <v>7317.68</v>
          </cell>
          <cell r="F36">
            <v>7059.36</v>
          </cell>
          <cell r="G36">
            <v>1507.69</v>
          </cell>
          <cell r="H36">
            <v>33.95</v>
          </cell>
          <cell r="I36">
            <v>5921.34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8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1"/>
      <c r="E3" s="129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36">
        <v>42369</v>
      </c>
      <c r="H6" s="5"/>
    </row>
    <row r="7" spans="1:8" ht="38.25" customHeight="1" thickBot="1">
      <c r="A7" s="167" t="s">
        <v>13</v>
      </c>
      <c r="B7" s="168"/>
      <c r="C7" s="168"/>
      <c r="D7" s="169"/>
      <c r="E7" s="169"/>
      <c r="F7" s="169"/>
      <c r="G7" s="168"/>
      <c r="H7" s="170"/>
    </row>
    <row r="8" spans="1:8" ht="33" customHeight="1" thickBot="1">
      <c r="A8" s="40" t="s">
        <v>0</v>
      </c>
      <c r="B8" s="39" t="s">
        <v>1</v>
      </c>
      <c r="C8" s="41" t="s">
        <v>2</v>
      </c>
      <c r="D8" s="163" t="s">
        <v>3</v>
      </c>
      <c r="E8" s="164"/>
      <c r="F8" s="16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63">
        <v>-53468.8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90">
        <f>5071.61+7744.28+2680.81+3871.19+1072.64+4175.29</f>
        <v>24615.82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1" t="s">
        <v>23</v>
      </c>
      <c r="E12" s="132"/>
      <c r="F12" s="133"/>
      <c r="G12" s="91">
        <f>G13+G14+G20+G21+G22+G23+G31</f>
        <v>70632.23999999999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1"/>
      <c r="G13" s="65">
        <f>1518.96+'[4]Page1'!$F$25</f>
        <v>8991.54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1"/>
      <c r="G14" s="92">
        <f>1960.86+'[4]Page1'!$F$21</f>
        <v>11765.16</v>
      </c>
      <c r="H14" s="5"/>
    </row>
    <row r="15" spans="1:8" ht="26.25" customHeight="1" thickBot="1">
      <c r="A15" s="4"/>
      <c r="B15" s="6"/>
      <c r="C15" s="3" t="s">
        <v>16</v>
      </c>
      <c r="D15" s="119" t="s">
        <v>156</v>
      </c>
      <c r="E15" s="120"/>
      <c r="F15" s="121"/>
      <c r="G15" s="93">
        <f>568.07+1881.1+'[4]Page1'!$G$21+'[4]Page1'!$H$21+'[4]Page1'!$I$21</f>
        <v>13173.24</v>
      </c>
      <c r="H15" s="5"/>
    </row>
    <row r="16" spans="1:8" ht="13.5" customHeight="1" thickBot="1">
      <c r="A16" s="4"/>
      <c r="B16" s="6"/>
      <c r="C16" s="3" t="s">
        <v>16</v>
      </c>
      <c r="D16" s="119" t="s">
        <v>157</v>
      </c>
      <c r="E16" s="120"/>
      <c r="F16" s="121"/>
      <c r="G16" s="94">
        <f>4175.29+G14-G15</f>
        <v>2767.210000000001</v>
      </c>
      <c r="H16" s="49"/>
    </row>
    <row r="17" spans="1:8" ht="13.5" customHeight="1" thickBot="1">
      <c r="A17" s="4"/>
      <c r="B17" s="6"/>
      <c r="C17" s="3" t="s">
        <v>16</v>
      </c>
      <c r="D17" s="119" t="s">
        <v>158</v>
      </c>
      <c r="E17" s="120"/>
      <c r="F17" s="121"/>
      <c r="G17" s="65">
        <v>1187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1"/>
      <c r="G18" s="14">
        <f>G10</f>
        <v>-53468.8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1"/>
      <c r="G19" s="73">
        <f>G18+G15-G17</f>
        <v>-41482.560000000005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4" t="s">
        <v>32</v>
      </c>
      <c r="E20" s="135"/>
      <c r="F20" s="136"/>
      <c r="G20" s="65">
        <f>1859.64+'[4]Page1'!$F$25</f>
        <v>9332.22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8" t="s">
        <v>151</v>
      </c>
      <c r="E21" s="129"/>
      <c r="F21" s="130"/>
      <c r="G21" s="64">
        <f>2135.82+'[4]Page1'!$F$23</f>
        <v>12814.92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8" t="s">
        <v>152</v>
      </c>
      <c r="E22" s="129"/>
      <c r="F22" s="130"/>
      <c r="G22" s="64">
        <f>635.22+'[4]Page1'!$F$7</f>
        <v>3811.3199999999997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3986.18+'[4]Page1'!$F$27</f>
        <v>23917.08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8" t="s">
        <v>35</v>
      </c>
      <c r="E24" s="129"/>
      <c r="F24" s="130"/>
      <c r="G24" s="87">
        <f>G25+G26+G27+G28+G29+G30</f>
        <v>77794.46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1" t="s">
        <v>38</v>
      </c>
      <c r="E25" s="132"/>
      <c r="F25" s="133"/>
      <c r="G25" s="82">
        <f>1670.29+3747.01+1651.53+1978.91+580.39+1881.1+'[4]Page1'!$I$7+'[4]Page1'!$I$21+'[4]Page1'!$I$23+'[4]Page1'!$I$25+'[4]Page1'!$I$27+'[4]Page1'!$I$35</f>
        <v>55870.64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1"/>
      <c r="G27" s="82">
        <f>440.02+1154.8+538.72+618.74+184.03+568.07+'[4]Page1'!$G$7+'[4]Page1'!$G$21+'[4]Page1'!$G$23+'[4]Page1'!$G$25+'[4]Page1'!$G$27+'[4]Page1'!$G$35</f>
        <v>21062.5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1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 t="s">
        <v>124</v>
      </c>
      <c r="E29" s="120"/>
      <c r="F29" s="121"/>
      <c r="G29" s="70">
        <f>'[4]Page1'!$H$7+'[4]Page1'!$H$21+'[4]Page1'!$H$23+'[4]Page1'!$H$25+'[4]Page1'!$H$27+'[4]Page1'!$H$35</f>
        <v>861.3199999999999</v>
      </c>
      <c r="H29" s="83"/>
      <c r="I29" s="79"/>
    </row>
    <row r="30" spans="1:9" ht="13.5" customHeight="1" thickBot="1">
      <c r="A30" s="4"/>
      <c r="B30" s="13"/>
      <c r="C30" s="3"/>
      <c r="D30" s="119" t="s">
        <v>166</v>
      </c>
      <c r="E30" s="120"/>
      <c r="F30" s="12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9" t="s">
        <v>174</v>
      </c>
      <c r="E31" s="120"/>
      <c r="F31" s="12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9" t="s">
        <v>175</v>
      </c>
      <c r="E32" s="120"/>
      <c r="F32" s="120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19" t="s">
        <v>177</v>
      </c>
      <c r="E33" s="120"/>
      <c r="F33" s="12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9" t="s">
        <v>176</v>
      </c>
      <c r="E34" s="120"/>
      <c r="F34" s="12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9" t="s">
        <v>51</v>
      </c>
      <c r="E35" s="120"/>
      <c r="F35" s="121"/>
      <c r="G35" s="66">
        <f>G24+G10</f>
        <v>24325.660000000003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1"/>
      <c r="G37" s="73">
        <f>G19</f>
        <v>-41482.560000000005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9" t="s">
        <v>57</v>
      </c>
      <c r="E38" s="120"/>
      <c r="F38" s="121"/>
      <c r="G38" s="88">
        <f>G11+G12-G24</f>
        <v>17453.59999999999</v>
      </c>
      <c r="H38" s="49"/>
    </row>
    <row r="39" spans="1:8" ht="38.25" customHeight="1" thickBot="1">
      <c r="A39" s="148" t="s">
        <v>58</v>
      </c>
      <c r="B39" s="149"/>
      <c r="C39" s="149"/>
      <c r="D39" s="149"/>
      <c r="E39" s="149"/>
      <c r="F39" s="168"/>
      <c r="G39" s="149"/>
      <c r="H39" s="17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1187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1.58</v>
      </c>
      <c r="F42" s="80" t="s">
        <v>136</v>
      </c>
      <c r="G42" s="60">
        <v>3810334293</v>
      </c>
      <c r="H42" s="61">
        <f>G13</f>
        <v>8991.54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9332.22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12814.92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3811.3199999999997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23917.08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6"/>
      <c r="G47" s="121"/>
      <c r="H47" s="61">
        <f>SUM(H41:H46)</f>
        <v>60054.08</v>
      </c>
    </row>
    <row r="48" spans="1:8" ht="19.5" customHeight="1" thickBot="1">
      <c r="A48" s="148" t="s">
        <v>64</v>
      </c>
      <c r="B48" s="149"/>
      <c r="C48" s="149"/>
      <c r="D48" s="149"/>
      <c r="E48" s="149"/>
      <c r="F48" s="149"/>
      <c r="G48" s="149"/>
      <c r="H48" s="15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71" t="s">
        <v>74</v>
      </c>
      <c r="B53" s="172"/>
      <c r="C53" s="172"/>
      <c r="D53" s="172"/>
      <c r="E53" s="172"/>
      <c r="F53" s="172"/>
      <c r="G53" s="172"/>
      <c r="H53" s="17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0" t="s">
        <v>57</v>
      </c>
      <c r="E59" s="141"/>
      <c r="F59" s="57">
        <f>D66+E66+F66+G66+H66</f>
        <v>16045.779999999995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150.1840700661529</v>
      </c>
      <c r="E63" s="76">
        <f>E64/117.48</f>
        <v>309.13032005447735</v>
      </c>
      <c r="F63" s="76">
        <f>F64/12</f>
        <v>657.0358333333332</v>
      </c>
      <c r="G63" s="77">
        <f>G64/18.26</f>
        <v>962.9397590361444</v>
      </c>
      <c r="H63" s="78">
        <f>H64/0.88</f>
        <v>728.8295454545454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37253.38+'[4]Page1'!$F$16</f>
        <v>225663.58000000002</v>
      </c>
      <c r="E64" s="65">
        <f>5274.44+'[4]Page1'!$F$9+'[4]Page1'!$F$13</f>
        <v>36316.63</v>
      </c>
      <c r="F64" s="65">
        <f>582.76+'[4]Page1'!$F$14+'[4]Page1'!$F$36</f>
        <v>7884.429999999999</v>
      </c>
      <c r="G64" s="72">
        <f>1436.48+495.46+'[4]Page1'!$F$19+'[4]Page1'!$F$32</f>
        <v>17583.28</v>
      </c>
      <c r="H64" s="68">
        <f>102.82+'[4]Page1'!$F$15</f>
        <v>641.3699999999999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11798.62+36071.1+'[4]Page1'!$G$16+'[4]Page1'!$H$16+'[4]Page1'!$I$16</f>
        <v>215146.58000000002</v>
      </c>
      <c r="E65" s="65">
        <f>2080.3+4315.09+'[4]Page1'!$G$9+'[4]Page1'!$H$9+'[4]Page1'!$I$9+'[4]Page1'!$G$13+'[4]Page1'!$H$13+'[4]Page1'!$I$13</f>
        <v>30863.43</v>
      </c>
      <c r="F65" s="65">
        <f>317.96+603.84+'[4]Page1'!$G$14+'[4]Page1'!$H$14+'[4]Page1'!$I$14+'[4]Page1'!$G$36+'[4]Page1'!$H$36+'[4]Page1'!$I$36</f>
        <v>8517.630000000001</v>
      </c>
      <c r="G65" s="69">
        <f>603.66+204.64+1400.24+412.62+'[4]Page1'!$G$19+'[4]Page1'!$H$19+'[4]Page1'!$I$19+'[4]Page1'!$G$32+'[4]Page1'!$H$32+'[4]Page1'!$I$32</f>
        <v>16935.61</v>
      </c>
      <c r="H65" s="69">
        <f>56.41+5.67+'[4]Page1'!$G$15+'[4]Page1'!$H$15+'[4]Page1'!$I$15</f>
        <v>580.26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10517</v>
      </c>
      <c r="E66" s="76">
        <f>E64-E65</f>
        <v>5453.199999999997</v>
      </c>
      <c r="F66" s="76">
        <f>F64-F65</f>
        <v>-633.2000000000016</v>
      </c>
      <c r="G66" s="78">
        <f>G64-G65</f>
        <v>647.6699999999983</v>
      </c>
      <c r="H66" s="78">
        <f>H64-H65</f>
        <v>61.1099999999999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37290.14+'[4]Page1'!$C$16</f>
        <v>225700.34000000003</v>
      </c>
      <c r="E67" s="70">
        <f>4742.24+'[4]Page1'!$C$9+'[4]Page1'!$C$13</f>
        <v>37584.84</v>
      </c>
      <c r="F67" s="71">
        <f>915.8+'[4]Page1'!$C$14+'[4]Page1'!$C$36</f>
        <v>8475.79</v>
      </c>
      <c r="G67" s="71">
        <f>1593.4+540.18+'[4]Page1'!$C$19+'[4]Page1'!$C$32</f>
        <v>17934.44</v>
      </c>
      <c r="H67" s="71">
        <f>'[4]Page1'!$C$15</f>
        <v>538.55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36.76000000000931</v>
      </c>
      <c r="E68" s="44">
        <f>E67-E64</f>
        <v>1268.2099999999991</v>
      </c>
      <c r="F68" s="44">
        <f>F67-F64</f>
        <v>591.3600000000015</v>
      </c>
      <c r="G68" s="44">
        <f>G67-G64</f>
        <v>351.15999999999985</v>
      </c>
      <c r="H68" s="44">
        <f>H67-H64</f>
        <v>-102.81999999999994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5" t="s">
        <v>145</v>
      </c>
      <c r="E69" s="146"/>
      <c r="F69" s="146"/>
      <c r="G69" s="146"/>
      <c r="H69" s="14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145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8" t="s">
        <v>101</v>
      </c>
      <c r="B72" s="149"/>
      <c r="C72" s="149"/>
      <c r="D72" s="149"/>
      <c r="E72" s="149"/>
      <c r="F72" s="149"/>
      <c r="G72" s="149"/>
      <c r="H72" s="15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9"/>
      <c r="F73" s="120"/>
      <c r="G73" s="12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9"/>
      <c r="F74" s="120"/>
      <c r="G74" s="12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9"/>
      <c r="F75" s="120"/>
      <c r="G75" s="12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6">
        <f>D68+E68+F68+G68+H68</f>
        <v>2144.67000000001</v>
      </c>
    </row>
    <row r="77" spans="1:8" ht="25.5" customHeight="1" thickBot="1">
      <c r="A77" s="148" t="s">
        <v>107</v>
      </c>
      <c r="B77" s="149"/>
      <c r="C77" s="149"/>
      <c r="D77" s="149"/>
      <c r="E77" s="149"/>
      <c r="F77" s="149"/>
      <c r="G77" s="149"/>
      <c r="H77" s="15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9"/>
      <c r="F78" s="120"/>
      <c r="G78" s="12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5"/>
      <c r="F79" s="126"/>
      <c r="G79" s="12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6" t="s">
        <v>167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172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7" t="s">
        <v>115</v>
      </c>
      <c r="D86" s="138"/>
      <c r="E86" s="139"/>
    </row>
    <row r="87" spans="1:5" ht="18.75" customHeight="1" thickBot="1">
      <c r="A87" s="29">
        <v>2</v>
      </c>
      <c r="B87" s="4" t="s">
        <v>116</v>
      </c>
      <c r="C87" s="137" t="s">
        <v>117</v>
      </c>
      <c r="D87" s="138"/>
      <c r="E87" s="139"/>
    </row>
    <row r="88" spans="1:5" ht="16.5" customHeight="1" thickBot="1">
      <c r="A88" s="29">
        <v>3</v>
      </c>
      <c r="B88" s="4" t="s">
        <v>118</v>
      </c>
      <c r="C88" s="137" t="s">
        <v>119</v>
      </c>
      <c r="D88" s="138"/>
      <c r="E88" s="139"/>
    </row>
    <row r="89" spans="1:5" ht="13.5" thickBot="1">
      <c r="A89" s="29">
        <v>4</v>
      </c>
      <c r="B89" s="4" t="s">
        <v>16</v>
      </c>
      <c r="C89" s="137" t="s">
        <v>120</v>
      </c>
      <c r="D89" s="138"/>
      <c r="E89" s="139"/>
    </row>
    <row r="90" spans="1:5" ht="24" customHeight="1" thickBot="1">
      <c r="A90" s="29">
        <v>5</v>
      </c>
      <c r="B90" s="4" t="s">
        <v>86</v>
      </c>
      <c r="C90" s="137" t="s">
        <v>121</v>
      </c>
      <c r="D90" s="138"/>
      <c r="E90" s="139"/>
    </row>
    <row r="91" spans="1:5" ht="21" customHeight="1" thickBot="1">
      <c r="A91" s="30">
        <v>6</v>
      </c>
      <c r="B91" s="31" t="s">
        <v>122</v>
      </c>
      <c r="C91" s="137" t="s">
        <v>123</v>
      </c>
      <c r="D91" s="138"/>
      <c r="E91" s="139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2016-03-21T14:25:34Z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