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2"/>
  </bookViews>
  <sheets>
    <sheet name="Лист1" sheetId="1" r:id="rId1"/>
    <sheet name="Лист2" sheetId="2" r:id="rId2"/>
    <sheet name="2.8." sheetId="3" r:id="rId3"/>
  </sheets>
  <externalReferences>
    <externalReference r:id="rId6"/>
    <externalReference r:id="rId7"/>
  </externalReference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'2.8.'!$A$1:$H$101</definedName>
  </definedNames>
  <calcPr fullCalcOnLoad="1"/>
</workbook>
</file>

<file path=xl/sharedStrings.xml><?xml version="1.0" encoding="utf-8"?>
<sst xmlns="http://schemas.openxmlformats.org/spreadsheetml/2006/main" count="291" uniqueCount="186">
  <si>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</si>
  <si>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</si>
  <si>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</si>
  <si>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</si>
  <si>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</si>
  <si>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</si>
  <si>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</si>
  <si>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</si>
  <si>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</si>
  <si>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</si>
  <si>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</si>
  <si>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</si>
  <si>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</si>
  <si>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</si>
  <si>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</si>
  <si>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</si>
  <si>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</si>
  <si>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</si>
  <si>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</si>
  <si>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</si>
  <si>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</si>
  <si>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</si>
  <si>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</si>
  <si>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</si>
  <si>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</si>
  <si>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</si>
  <si>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</si>
  <si>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</si>
  <si>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</si>
  <si>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</si>
  <si>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</si>
  <si>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</si>
  <si>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</si>
  <si>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</si>
  <si>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</si>
  <si>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</si>
  <si>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</si>
  <si>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</si>
  <si>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</si>
  <si>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</si>
  <si>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</si>
  <si>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</si>
  <si>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</si>
  <si>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</si>
  <si>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</si>
  <si>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</si>
  <si>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</si>
  <si>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</si>
  <si>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</si>
  <si>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</si>
  <si>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</si>
  <si>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</si>
  <si>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</si>
  <si>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</si>
  <si>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</si>
  <si>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</si>
  <si>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</si>
  <si>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</si>
  <si>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</si>
  <si>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</si>
  <si>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</si>
  <si>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</si>
  <si>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</si>
  <si>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</si>
  <si>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</si>
  <si>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</si>
  <si>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</si>
  <si>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</si>
  <si>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</si>
  <si>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</si>
  <si>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</si>
  <si>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</si>
  <si>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</si>
  <si>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</si>
  <si>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</si>
  <si>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</si>
  <si>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</si>
  <si>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</si>
  <si>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</si>
  <si>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</si>
  <si>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</si>
  <si>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</si>
  <si>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</si>
  <si>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</si>
  <si>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</si>
  <si>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</si>
  <si>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</si>
  <si>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</si>
  <si>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</si>
  <si>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</si>
  <si>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</si>
  <si>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</si>
  <si>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</si>
  <si>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</si>
  <si>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</si>
  <si>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</si>
  <si>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</si>
  <si>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</si>
  <si>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</si>
  <si>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</si>
  <si>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</si>
  <si>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</si>
  <si>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</si>
  <si>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</si>
  <si>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</si>
  <si>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</si>
  <si>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</si>
  <si>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</si>
  <si>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</si>
  <si>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</si>
  <si>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</si>
  <si>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</si>
  <si>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</si>
  <si>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</si>
  <si>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</si>
  <si>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</si>
  <si>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</si>
  <si>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</si>
  <si>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</si>
  <si>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</si>
  <si>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</si>
  <si>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</si>
  <si>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</si>
  <si>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</si>
  <si>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</si>
  <si>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</si>
  <si>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</si>
  <si>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</si>
  <si>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</si>
  <si>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</si>
  <si>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</si>
  <si>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</si>
  <si>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</si>
  <si>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</si>
  <si>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</si>
  <si>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</si>
  <si>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</si>
  <si>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</si>
  <si>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</si>
  <si>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</si>
  <si>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</si>
  <si>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</si>
  <si>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</si>
  <si>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</si>
  <si>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</si>
  <si>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</si>
  <si>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</si>
  <si>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</si>
  <si>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</si>
  <si>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</si>
  <si>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</si>
  <si>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</si>
  <si>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</si>
  <si>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</si>
  <si>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</si>
  <si>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</si>
  <si>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</si>
  <si>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</si>
  <si>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</si>
  <si>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</si>
  <si>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</si>
  <si>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</si>
  <si>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</si>
  <si>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</si>
  <si>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</si>
  <si>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</si>
  <si>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</si>
  <si>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</si>
  <si>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</si>
  <si>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</si>
  <si>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</si>
  <si>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</si>
  <si>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</si>
  <si>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</si>
  <si>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</si>
  <si>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</si>
  <si>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</si>
  <si>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</si>
  <si>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</si>
  <si>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</si>
  <si>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</si>
  <si>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</si>
  <si>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</si>
  <si>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</si>
  <si>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ул.Куприна, д. 46                                                                                                                                                                       за 2016  год</t>
  </si>
  <si>
    <t>кв. с 1 по 8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</si>
</sst>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15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2" borderId="17" xfId="0" applyNumberFormat="1" applyFont="1" applyFill="1" applyBorder="1" applyAlignment="1">
      <alignment/>
    </xf>
    <xf numFmtId="0" fontId="4" fillId="32" borderId="24" xfId="0" applyFont="1" applyFill="1" applyBorder="1" applyAlignment="1">
      <alignment wrapText="1"/>
    </xf>
    <xf numFmtId="0" fontId="4" fillId="32" borderId="10" xfId="0" applyFont="1" applyFill="1" applyBorder="1" applyAlignment="1">
      <alignment wrapText="1"/>
    </xf>
    <xf numFmtId="2" fontId="4" fillId="33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2" borderId="31" xfId="0" applyFont="1" applyFill="1" applyBorder="1" applyAlignment="1">
      <alignment wrapText="1"/>
    </xf>
    <xf numFmtId="0" fontId="4" fillId="32" borderId="11" xfId="0" applyFont="1" applyFill="1" applyBorder="1" applyAlignment="1">
      <alignment wrapText="1"/>
    </xf>
    <xf numFmtId="0" fontId="4" fillId="32" borderId="27" xfId="0" applyFont="1" applyFill="1" applyBorder="1" applyAlignment="1">
      <alignment wrapText="1"/>
    </xf>
    <xf numFmtId="0" fontId="4" fillId="32" borderId="15" xfId="0" applyFont="1" applyFill="1" applyBorder="1" applyAlignment="1">
      <alignment wrapText="1"/>
    </xf>
    <xf numFmtId="0" fontId="4" fillId="32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2" borderId="10" xfId="0" applyFont="1" applyFill="1" applyBorder="1" applyAlignment="1">
      <alignment horizontal="center" vertical="top" wrapText="1"/>
    </xf>
    <xf numFmtId="0" fontId="0" fillId="33" borderId="10" xfId="0" applyFont="1" applyFill="1" applyBorder="1" applyAlignment="1">
      <alignment vertical="top" wrapText="1"/>
    </xf>
    <xf numFmtId="0" fontId="4" fillId="33" borderId="10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2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2" borderId="18" xfId="0" applyNumberFormat="1" applyFont="1" applyFill="1" applyBorder="1" applyAlignment="1">
      <alignment horizontal="right" vertical="top" wrapText="1"/>
    </xf>
    <xf numFmtId="4" fontId="4" fillId="32" borderId="32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2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2" borderId="10" xfId="0" applyNumberFormat="1" applyFont="1" applyFill="1" applyBorder="1" applyAlignment="1">
      <alignment wrapText="1"/>
    </xf>
    <xf numFmtId="2" fontId="4" fillId="32" borderId="11" xfId="0" applyNumberFormat="1" applyFont="1" applyFill="1" applyBorder="1" applyAlignment="1">
      <alignment vertical="top" wrapText="1"/>
    </xf>
    <xf numFmtId="4" fontId="4" fillId="32" borderId="10" xfId="0" applyNumberFormat="1" applyFont="1" applyFill="1" applyBorder="1" applyAlignment="1">
      <alignment wrapText="1"/>
    </xf>
    <xf numFmtId="0" fontId="0" fillId="0" borderId="33" xfId="0" applyBorder="1" applyAlignment="1">
      <alignment/>
    </xf>
    <xf numFmtId="0" fontId="0" fillId="32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77;&#1085;&#1077;&#1088;&#1072;&#1090;&#1086;&#1088;%20&#1087;&#1086;%20&#1085;&#1072;&#1095;&#1080;&#1089;&#1083;&#1077;&#1085;&#1080;&#1103;&#1084;\&#1043;&#1077;&#1085;&#1077;&#1088;&#1072;&#1090;&#1086;&#1088;%20&#1087;&#1086;%20&#1085;&#1072;&#1095;&#1080;&#1089;&#1083;&#1077;&#1085;&#1080;&#1103;&#1084;%20&#1050;&#1091;&#1087;&#1088;&#1080;&#1085;&#1072;%20&#1046;&#1069;&#1059;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42;&#1099;&#1087;&#1086;&#1083;&#1085;&#1077;&#1085;&#1080;&#1077;%20&#1087;&#1086;%20&#1046;&#1069;&#1057;%20&#1089;%202016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"/>
    </sheetNames>
    <sheetDataSet>
      <sheetData sheetId="0">
        <row r="132">
          <cell r="X132">
            <v>130.02</v>
          </cell>
          <cell r="Z132">
            <v>256.56000000000006</v>
          </cell>
        </row>
        <row r="133">
          <cell r="Z133">
            <v>21.45999999999907</v>
          </cell>
        </row>
        <row r="134">
          <cell r="Z134">
            <v>7.230000000000018</v>
          </cell>
        </row>
        <row r="135">
          <cell r="U135">
            <v>-137.78</v>
          </cell>
          <cell r="X135">
            <v>6954.469999999999</v>
          </cell>
          <cell r="Z135">
            <v>4617.729999999997</v>
          </cell>
        </row>
        <row r="137">
          <cell r="S137">
            <v>753.9200000000001</v>
          </cell>
          <cell r="X137">
            <v>2071.02</v>
          </cell>
          <cell r="Z137">
            <v>1813.8200000000002</v>
          </cell>
        </row>
        <row r="138">
          <cell r="S138">
            <v>4714.68</v>
          </cell>
          <cell r="X138">
            <v>13589.66</v>
          </cell>
          <cell r="Z138">
            <v>11621.870000000003</v>
          </cell>
        </row>
        <row r="139">
          <cell r="Z139">
            <v>-106.66</v>
          </cell>
        </row>
        <row r="140">
          <cell r="Z140">
            <v>3.619999999999993</v>
          </cell>
        </row>
        <row r="141">
          <cell r="Z141">
            <v>3834.55</v>
          </cell>
        </row>
        <row r="142">
          <cell r="U142">
            <v>3507.0099999999998</v>
          </cell>
          <cell r="X142">
            <v>5427.29</v>
          </cell>
          <cell r="Z142">
            <v>2656.84</v>
          </cell>
        </row>
        <row r="143">
          <cell r="U143">
            <v>717.6</v>
          </cell>
          <cell r="X143">
            <v>1110.5100000000002</v>
          </cell>
          <cell r="Z143">
            <v>543.64</v>
          </cell>
        </row>
        <row r="144">
          <cell r="U144">
            <v>-7033.01</v>
          </cell>
          <cell r="X144">
            <v>26459.93</v>
          </cell>
          <cell r="Z144">
            <v>16815.15</v>
          </cell>
        </row>
        <row r="146">
          <cell r="U146">
            <v>121.91</v>
          </cell>
          <cell r="X146">
            <v>184.76</v>
          </cell>
          <cell r="Z146">
            <v>122.10000000000001</v>
          </cell>
        </row>
        <row r="147">
          <cell r="U147">
            <v>24.93</v>
          </cell>
          <cell r="X147">
            <v>37.800000000000004</v>
          </cell>
          <cell r="Z147">
            <v>24.959999999999997</v>
          </cell>
        </row>
        <row r="148">
          <cell r="U148">
            <v>-298.91999999999996</v>
          </cell>
          <cell r="X148">
            <v>767.3700000000001</v>
          </cell>
          <cell r="Z148">
            <v>552.58</v>
          </cell>
        </row>
        <row r="149">
          <cell r="U149">
            <v>-7.17</v>
          </cell>
          <cell r="X149">
            <v>145028.34</v>
          </cell>
          <cell r="Z149">
            <v>127622.20000000003</v>
          </cell>
        </row>
        <row r="150">
          <cell r="S150">
            <v>9.26</v>
          </cell>
        </row>
        <row r="151">
          <cell r="X151">
            <v>344.3</v>
          </cell>
          <cell r="Z151">
            <v>81.63</v>
          </cell>
        </row>
        <row r="152">
          <cell r="Z152">
            <v>0</v>
          </cell>
        </row>
        <row r="154">
          <cell r="U154">
            <v>0</v>
          </cell>
          <cell r="X154">
            <v>224.28</v>
          </cell>
          <cell r="Z154">
            <v>107.51</v>
          </cell>
        </row>
        <row r="157">
          <cell r="U157">
            <v>-250.34999999999997</v>
          </cell>
          <cell r="X157">
            <v>10899.919999999998</v>
          </cell>
          <cell r="Z157">
            <v>7099.68</v>
          </cell>
        </row>
        <row r="159">
          <cell r="S159">
            <v>2317.5600000000004</v>
          </cell>
          <cell r="W159">
            <v>6198.240000000001</v>
          </cell>
          <cell r="X159">
            <v>6198.240000000001</v>
          </cell>
          <cell r="Z159">
            <v>5533.600000000002</v>
          </cell>
        </row>
        <row r="160">
          <cell r="S160">
            <v>38.13</v>
          </cell>
          <cell r="Z160">
            <v>0</v>
          </cell>
        </row>
        <row r="161">
          <cell r="S161">
            <v>1978.6000000000004</v>
          </cell>
          <cell r="X161">
            <v>9469.85</v>
          </cell>
          <cell r="Z161">
            <v>7974.109999999999</v>
          </cell>
        </row>
        <row r="162">
          <cell r="S162">
            <v>587.18</v>
          </cell>
        </row>
        <row r="163">
          <cell r="S163">
            <v>2325.61</v>
          </cell>
          <cell r="X163">
            <v>11232.719999999998</v>
          </cell>
          <cell r="Z163">
            <v>9889.6</v>
          </cell>
        </row>
        <row r="164">
          <cell r="S164">
            <v>83.84</v>
          </cell>
        </row>
        <row r="165">
          <cell r="S165">
            <v>59.02</v>
          </cell>
        </row>
        <row r="166">
          <cell r="S166">
            <v>15.14</v>
          </cell>
        </row>
        <row r="167">
          <cell r="U167">
            <v>-150.88</v>
          </cell>
          <cell r="X167">
            <v>4568.35</v>
          </cell>
          <cell r="Z167">
            <v>2909.1299999999997</v>
          </cell>
        </row>
        <row r="170">
          <cell r="S170">
            <v>2534.67</v>
          </cell>
          <cell r="X170">
            <v>11203.68</v>
          </cell>
          <cell r="Z170">
            <v>9615.800000000001</v>
          </cell>
        </row>
        <row r="171">
          <cell r="X171">
            <v>301.6</v>
          </cell>
          <cell r="Z171">
            <v>90.61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тчет за июнь"/>
      <sheetName val="помесячно 2016 "/>
      <sheetName val="плотницкие работы 1 кв"/>
      <sheetName val="ремонт вентиляции 1 кв"/>
      <sheetName val="ремонт дверей 1 кв"/>
      <sheetName val="ремонт козырьков 1 кв"/>
      <sheetName val="ремонт кровли"/>
      <sheetName val="ремонт подъездов"/>
      <sheetName val="ремонтные работы"/>
      <sheetName val="теплоизоляционные работы"/>
      <sheetName val="очистка кровли"/>
      <sheetName val="очистка подвала"/>
      <sheetName val="свод ЖЭС 2016"/>
      <sheetName val="общий свод 2016 "/>
      <sheetName val="ремонт козырьков год"/>
      <sheetName val="ремонт отмостки год"/>
      <sheetName val="ремонт крылец год"/>
      <sheetName val="ремонт подъездов год"/>
      <sheetName val="ремонт вентиляции год"/>
      <sheetName val="ремонт водосточки год"/>
      <sheetName val="ремонт дверей год"/>
      <sheetName val="ремонт кровли год"/>
      <sheetName val="ремонт фасада год "/>
      <sheetName val="ремонт фундамента год  "/>
      <sheetName val="ремонтные работы год  "/>
      <sheetName val="теплоизоляционные работы год   "/>
      <sheetName val="плотницкие работы год"/>
      <sheetName val="малярные работы год "/>
      <sheetName val="благоустройство год  "/>
      <sheetName val="очистка год  "/>
    </sheetNames>
    <sheetDataSet>
      <sheetData sheetId="13">
        <row r="77">
          <cell r="K77">
            <v>6941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6"/>
  <sheetViews>
    <sheetView tabSelected="1" view="pageBreakPreview" zoomScaleSheetLayoutView="100" zoomScalePageLayoutView="0" workbookViewId="0" topLeftCell="A22">
      <selection activeCell="G35" sqref="G3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12" t="s">
        <v>184</v>
      </c>
      <c r="B1" s="112"/>
      <c r="C1" s="112"/>
      <c r="D1" s="112"/>
      <c r="E1" s="112"/>
      <c r="F1" s="112"/>
      <c r="G1" s="112"/>
      <c r="H1" s="112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22"/>
      <c r="E3" s="123"/>
      <c r="F3" s="124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13"/>
      <c r="E4" s="114"/>
      <c r="F4" s="115"/>
      <c r="G4" s="10">
        <v>42825</v>
      </c>
      <c r="H4" s="5"/>
    </row>
    <row r="5" spans="1:8" ht="26.25" thickBot="1">
      <c r="A5" s="4" t="s">
        <v>9</v>
      </c>
      <c r="B5" s="4" t="s">
        <v>10</v>
      </c>
      <c r="C5" s="3"/>
      <c r="D5" s="116"/>
      <c r="E5" s="117"/>
      <c r="F5" s="118"/>
      <c r="G5" s="35">
        <v>42370</v>
      </c>
      <c r="H5" s="35"/>
    </row>
    <row r="6" spans="1:8" ht="26.25" thickBot="1">
      <c r="A6" s="4" t="s">
        <v>11</v>
      </c>
      <c r="B6" s="4" t="s">
        <v>12</v>
      </c>
      <c r="C6" s="3"/>
      <c r="D6" s="119"/>
      <c r="E6" s="120"/>
      <c r="F6" s="121"/>
      <c r="G6" s="36">
        <v>42735</v>
      </c>
      <c r="H6" s="5"/>
    </row>
    <row r="7" spans="1:8" ht="38.25" customHeight="1" thickBot="1">
      <c r="A7" s="99" t="s">
        <v>13</v>
      </c>
      <c r="B7" s="100"/>
      <c r="C7" s="100"/>
      <c r="D7" s="101"/>
      <c r="E7" s="101"/>
      <c r="F7" s="101"/>
      <c r="G7" s="100"/>
      <c r="H7" s="102"/>
    </row>
    <row r="8" spans="1:8" ht="33" customHeight="1" thickBot="1">
      <c r="A8" s="40" t="s">
        <v>0</v>
      </c>
      <c r="B8" s="39" t="s">
        <v>1</v>
      </c>
      <c r="C8" s="41" t="s">
        <v>2</v>
      </c>
      <c r="D8" s="125" t="s">
        <v>3</v>
      </c>
      <c r="E8" s="126"/>
      <c r="F8" s="127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0" t="s">
        <v>15</v>
      </c>
      <c r="E9" s="123"/>
      <c r="F9" s="141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0" t="s">
        <v>18</v>
      </c>
      <c r="E10" s="123"/>
      <c r="F10" s="141"/>
      <c r="G10" s="63">
        <v>15337.35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0" t="s">
        <v>20</v>
      </c>
      <c r="E11" s="123"/>
      <c r="F11" s="141"/>
      <c r="G11" s="90">
        <f>'[1]Report'!$S$137+'[1]Report'!$S$138+'[1]Report'!$S$150+'[1]Report'!$S$159+'[1]Report'!$S$160+'[1]Report'!$S$161+'[1]Report'!$S$162+'[1]Report'!$S$163+'[1]Report'!$S$164+'[1]Report'!$S$165+'[1]Report'!$S$166+'[1]Report'!$S$170</f>
        <v>15417.610000000002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45" t="s">
        <v>23</v>
      </c>
      <c r="E12" s="146"/>
      <c r="F12" s="147"/>
      <c r="G12" s="91">
        <f>G13+G14+G20+G21+G22+G23+G31</f>
        <v>69291.72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05" t="s">
        <v>26</v>
      </c>
      <c r="E13" s="106"/>
      <c r="F13" s="110"/>
      <c r="G13" s="65">
        <f>'[1]Report'!$X$163</f>
        <v>11232.719999999998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05" t="s">
        <v>29</v>
      </c>
      <c r="E14" s="106"/>
      <c r="F14" s="110"/>
      <c r="G14" s="92">
        <f>'[1]Report'!$X$159</f>
        <v>6198.240000000001</v>
      </c>
      <c r="H14" s="5"/>
    </row>
    <row r="15" spans="1:8" ht="26.25" customHeight="1" thickBot="1">
      <c r="A15" s="4"/>
      <c r="B15" s="6"/>
      <c r="C15" s="3" t="s">
        <v>16</v>
      </c>
      <c r="D15" s="105" t="s">
        <v>156</v>
      </c>
      <c r="E15" s="106"/>
      <c r="F15" s="110"/>
      <c r="G15" s="94">
        <f>'[1]Report'!$Z$159</f>
        <v>5533.600000000002</v>
      </c>
      <c r="H15" s="5"/>
    </row>
    <row r="16" spans="1:8" ht="13.5" customHeight="1" thickBot="1">
      <c r="A16" s="4"/>
      <c r="B16" s="6"/>
      <c r="C16" s="3" t="s">
        <v>16</v>
      </c>
      <c r="D16" s="105" t="s">
        <v>157</v>
      </c>
      <c r="E16" s="106"/>
      <c r="F16" s="110"/>
      <c r="G16" s="93">
        <f>'[1]Report'!$S$159+'[1]Report'!$S$160+'[1]Report'!$W$159-'[1]Report'!$Z$159</f>
        <v>3020.329999999998</v>
      </c>
      <c r="H16" s="49"/>
    </row>
    <row r="17" spans="1:8" ht="13.5" customHeight="1" thickBot="1">
      <c r="A17" s="4"/>
      <c r="B17" s="6"/>
      <c r="C17" s="3" t="s">
        <v>16</v>
      </c>
      <c r="D17" s="105" t="s">
        <v>158</v>
      </c>
      <c r="E17" s="106"/>
      <c r="F17" s="110"/>
      <c r="G17" s="65">
        <f>'[2]общий свод 2016 '!$K$77</f>
        <v>6941</v>
      </c>
      <c r="H17" s="5"/>
    </row>
    <row r="18" spans="1:8" ht="24.75" customHeight="1" thickBot="1">
      <c r="A18" s="4"/>
      <c r="B18" s="6"/>
      <c r="C18" s="3" t="s">
        <v>16</v>
      </c>
      <c r="D18" s="105" t="s">
        <v>18</v>
      </c>
      <c r="E18" s="106"/>
      <c r="F18" s="110"/>
      <c r="G18" s="14">
        <f>G10</f>
        <v>15337.35</v>
      </c>
      <c r="H18" s="5"/>
    </row>
    <row r="19" spans="1:8" ht="27" customHeight="1" thickBot="1">
      <c r="A19" s="4"/>
      <c r="B19" s="6"/>
      <c r="C19" s="3" t="s">
        <v>16</v>
      </c>
      <c r="D19" s="105" t="s">
        <v>55</v>
      </c>
      <c r="E19" s="106"/>
      <c r="F19" s="110"/>
      <c r="G19" s="73">
        <f>G18+G15-G17</f>
        <v>13929.950000000004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48" t="s">
        <v>32</v>
      </c>
      <c r="E20" s="149"/>
      <c r="F20" s="150"/>
      <c r="G20" s="65">
        <f>'[1]Report'!$X$170</f>
        <v>11203.68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0" t="s">
        <v>151</v>
      </c>
      <c r="E21" s="123"/>
      <c r="F21" s="141"/>
      <c r="G21" s="64">
        <f>'[1]Report'!$X$161</f>
        <v>9469.85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0" t="s">
        <v>152</v>
      </c>
      <c r="E22" s="123"/>
      <c r="F22" s="141"/>
      <c r="G22" s="64">
        <f>'[1]Report'!$X$137</f>
        <v>2071.02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42" t="s">
        <v>153</v>
      </c>
      <c r="E23" s="143"/>
      <c r="F23" s="144"/>
      <c r="G23" s="64">
        <f>'[1]Report'!$X$138</f>
        <v>13589.66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0" t="s">
        <v>35</v>
      </c>
      <c r="E24" s="123"/>
      <c r="F24" s="141"/>
      <c r="G24" s="87">
        <f>G25+G26+G27+G28+G29+G30</f>
        <v>46448.8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45" t="s">
        <v>38</v>
      </c>
      <c r="E25" s="146"/>
      <c r="F25" s="147"/>
      <c r="G25" s="82">
        <f>'[1]Report'!$Z$137+'[1]Report'!$Z$138+'[1]Report'!$Z$159+'[1]Report'!$Z$160+'[1]Report'!$Z$161+'[1]Report'!$Z$163+'[1]Report'!$Z$170</f>
        <v>46448.8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05" t="s">
        <v>41</v>
      </c>
      <c r="E26" s="106"/>
      <c r="F26" s="110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05" t="s">
        <v>44</v>
      </c>
      <c r="E27" s="106"/>
      <c r="F27" s="110"/>
      <c r="G27" s="82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05" t="s">
        <v>47</v>
      </c>
      <c r="E28" s="106"/>
      <c r="F28" s="110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05" t="s">
        <v>124</v>
      </c>
      <c r="E29" s="106"/>
      <c r="F29" s="110"/>
      <c r="G29" s="70">
        <v>0</v>
      </c>
      <c r="H29" s="83"/>
      <c r="I29" s="79"/>
    </row>
    <row r="30" spans="1:9" ht="13.5" customHeight="1" thickBot="1">
      <c r="A30" s="4"/>
      <c r="B30" s="13"/>
      <c r="C30" s="3"/>
      <c r="D30" s="105" t="s">
        <v>166</v>
      </c>
      <c r="E30" s="106"/>
      <c r="F30" s="106"/>
      <c r="G30" s="89">
        <v>0</v>
      </c>
      <c r="H30" s="84"/>
      <c r="I30" s="79"/>
    </row>
    <row r="31" spans="1:9" ht="13.5" customHeight="1" thickBot="1">
      <c r="A31" s="4"/>
      <c r="B31" s="13"/>
      <c r="C31" s="3"/>
      <c r="D31" s="105" t="s">
        <v>174</v>
      </c>
      <c r="E31" s="106"/>
      <c r="F31" s="106"/>
      <c r="G31" s="85">
        <v>15526.55</v>
      </c>
      <c r="H31" s="84"/>
      <c r="I31" s="79"/>
    </row>
    <row r="32" spans="1:10" ht="13.5" customHeight="1" thickBot="1">
      <c r="A32" s="4"/>
      <c r="B32" s="13"/>
      <c r="C32" s="3"/>
      <c r="D32" s="105" t="s">
        <v>175</v>
      </c>
      <c r="E32" s="106"/>
      <c r="F32" s="106"/>
      <c r="G32" s="85">
        <v>17840.38</v>
      </c>
      <c r="H32" s="84"/>
      <c r="I32" s="79"/>
      <c r="J32" t="s">
        <v>173</v>
      </c>
    </row>
    <row r="33" spans="1:9" ht="13.5" customHeight="1" thickBot="1">
      <c r="A33" s="4"/>
      <c r="B33" s="13"/>
      <c r="C33" s="3"/>
      <c r="D33" s="105" t="s">
        <v>177</v>
      </c>
      <c r="E33" s="106"/>
      <c r="F33" s="106"/>
      <c r="G33" s="86">
        <v>4574.17</v>
      </c>
      <c r="H33" s="84"/>
      <c r="I33" s="79"/>
    </row>
    <row r="34" spans="1:9" ht="13.5" customHeight="1" thickBot="1">
      <c r="A34" s="4"/>
      <c r="B34" s="13"/>
      <c r="C34" s="3"/>
      <c r="D34" s="105" t="s">
        <v>176</v>
      </c>
      <c r="E34" s="106"/>
      <c r="F34" s="106"/>
      <c r="G34" s="86">
        <v>2260.33</v>
      </c>
      <c r="H34" s="84"/>
      <c r="I34" s="79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05" t="s">
        <v>51</v>
      </c>
      <c r="E35" s="106"/>
      <c r="F35" s="110"/>
      <c r="G35" s="66">
        <f>G24+G10</f>
        <v>61786.15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05" t="s">
        <v>53</v>
      </c>
      <c r="E36" s="106"/>
      <c r="F36" s="110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05" t="s">
        <v>55</v>
      </c>
      <c r="E37" s="106"/>
      <c r="F37" s="110"/>
      <c r="G37" s="73">
        <f>G19</f>
        <v>13929.950000000004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05" t="s">
        <v>57</v>
      </c>
      <c r="E38" s="106"/>
      <c r="F38" s="110"/>
      <c r="G38" s="88">
        <f>G11+G12-G24</f>
        <v>38260.53</v>
      </c>
      <c r="H38" s="49"/>
    </row>
    <row r="39" spans="1:8" ht="38.25" customHeight="1" thickBot="1">
      <c r="A39" s="103" t="s">
        <v>58</v>
      </c>
      <c r="B39" s="104"/>
      <c r="C39" s="104"/>
      <c r="D39" s="104"/>
      <c r="E39" s="104"/>
      <c r="F39" s="100"/>
      <c r="G39" s="104"/>
      <c r="H39" s="102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2.13</v>
      </c>
      <c r="F41" s="59" t="s">
        <v>136</v>
      </c>
      <c r="G41" s="60">
        <v>3810334293</v>
      </c>
      <c r="H41" s="61">
        <f>G17</f>
        <v>6941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3.86</v>
      </c>
      <c r="F42" s="80" t="s">
        <v>136</v>
      </c>
      <c r="G42" s="60">
        <v>3810334293</v>
      </c>
      <c r="H42" s="61">
        <f>G13</f>
        <v>11232.719999999998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1" t="s">
        <v>137</v>
      </c>
      <c r="G43" s="60">
        <v>3848000155</v>
      </c>
      <c r="H43" s="61">
        <f>G20</f>
        <v>11203.68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1" t="s">
        <v>138</v>
      </c>
      <c r="G44" s="60">
        <v>3837003965</v>
      </c>
      <c r="H44" s="61">
        <f>G21</f>
        <v>9469.85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2071.02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6.37</v>
      </c>
      <c r="F46" s="62" t="s">
        <v>139</v>
      </c>
      <c r="G46" s="60">
        <v>3848006622</v>
      </c>
      <c r="H46" s="61">
        <f>G23</f>
        <v>13589.66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28"/>
      <c r="G47" s="110"/>
      <c r="H47" s="61">
        <f>SUM(H41:H46)</f>
        <v>54507.92999999999</v>
      </c>
    </row>
    <row r="48" spans="1:8" ht="19.5" customHeight="1" thickBot="1">
      <c r="A48" s="103" t="s">
        <v>64</v>
      </c>
      <c r="B48" s="104"/>
      <c r="C48" s="104"/>
      <c r="D48" s="104"/>
      <c r="E48" s="104"/>
      <c r="F48" s="104"/>
      <c r="G48" s="104"/>
      <c r="H48" s="111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97" t="s">
        <v>141</v>
      </c>
      <c r="E49" s="98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97" t="s">
        <v>69</v>
      </c>
      <c r="E50" s="98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97" t="s">
        <v>71</v>
      </c>
      <c r="E51" s="98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97" t="s">
        <v>73</v>
      </c>
      <c r="E52" s="98"/>
      <c r="F52" s="56">
        <v>0</v>
      </c>
      <c r="G52" s="51"/>
      <c r="H52" s="49"/>
    </row>
    <row r="53" spans="1:8" ht="18.75" customHeight="1" thickBot="1">
      <c r="A53" s="107" t="s">
        <v>74</v>
      </c>
      <c r="B53" s="108"/>
      <c r="C53" s="108"/>
      <c r="D53" s="108"/>
      <c r="E53" s="108"/>
      <c r="F53" s="108"/>
      <c r="G53" s="108"/>
      <c r="H53" s="109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97" t="s">
        <v>15</v>
      </c>
      <c r="E54" s="98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97" t="s">
        <v>18</v>
      </c>
      <c r="E55" s="98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97" t="s">
        <v>20</v>
      </c>
      <c r="E56" s="98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97" t="s">
        <v>53</v>
      </c>
      <c r="E57" s="98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97" t="s">
        <v>55</v>
      </c>
      <c r="E58" s="98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38" t="s">
        <v>57</v>
      </c>
      <c r="E59" s="139"/>
      <c r="F59" s="57">
        <f>D66+E66+F66+G66+H66</f>
        <v>34961.95999999998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76">
        <f>D64/1502.58</f>
        <v>96.51954638022602</v>
      </c>
      <c r="E63" s="76">
        <f>E64/117.48</f>
        <v>289.30592441266606</v>
      </c>
      <c r="F63" s="76">
        <f>F64/12</f>
        <v>590.3741666666666</v>
      </c>
      <c r="G63" s="77">
        <f>G64/18.26</f>
        <v>847.1122672508213</v>
      </c>
      <c r="H63" s="78">
        <f>H64/0.88</f>
        <v>2608.295454545455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f>'[1]Report'!$X$149</f>
        <v>145028.34</v>
      </c>
      <c r="E64" s="65">
        <f>'[1]Report'!$X$142+'[1]Report'!$X$143+'[1]Report'!$X$144+'[1]Report'!$X$146+'[1]Report'!$X$147+'[1]Report'!$X$148</f>
        <v>33987.66000000001</v>
      </c>
      <c r="F64" s="65">
        <f>'[1]Report'!$X$132+'[1]Report'!$X$135</f>
        <v>7084.49</v>
      </c>
      <c r="G64" s="72">
        <f>'[1]Report'!$X$157+'[1]Report'!$X$167</f>
        <v>15468.269999999999</v>
      </c>
      <c r="H64" s="68">
        <f>'[1]Report'!$X$137+'[1]Report'!$X$154</f>
        <v>2295.3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f>'[1]Report'!$Z$141+'[1]Report'!$Z$149</f>
        <v>131456.75000000003</v>
      </c>
      <c r="E65" s="65">
        <f>'[1]Report'!$Z$139+'[1]Report'!$Z$140+'[1]Report'!$Z$142+'[1]Report'!$Z$143+'[1]Report'!$Z$144+'[1]Report'!$Z$146+'[1]Report'!$Z$147+'[1]Report'!$Z$148+'[1]Report'!$Z$152</f>
        <v>20612.23</v>
      </c>
      <c r="F65" s="65">
        <f>'[1]Report'!$Z$135+'[1]Report'!$Z$132</f>
        <v>4874.289999999997</v>
      </c>
      <c r="G65" s="69">
        <f>'[1]Report'!$Z$133+'[1]Report'!$Z$134+'[1]Report'!$Z$157+'[1]Report'!$Z$167</f>
        <v>10037.499999999998</v>
      </c>
      <c r="H65" s="69">
        <f>'[1]Report'!$Z$137+'[1]Report'!$Z$154</f>
        <v>1921.3300000000002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13571.589999999967</v>
      </c>
      <c r="E66" s="76">
        <f>E64-E65</f>
        <v>13375.430000000011</v>
      </c>
      <c r="F66" s="76">
        <f>F64-F65</f>
        <v>2210.2000000000025</v>
      </c>
      <c r="G66" s="78">
        <f>G64-G65</f>
        <v>5430.77</v>
      </c>
      <c r="H66" s="78">
        <f>H64-H65</f>
        <v>373.97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f>D64+'[1]Report'!$U$149</f>
        <v>145021.16999999998</v>
      </c>
      <c r="E67" s="70">
        <f>E64+'[1]Report'!$U$142+'[1]Report'!$U$143+'[1]Report'!$U$144+'[1]Report'!$U$146+'[1]Report'!$U$147+'[1]Report'!$U$148</f>
        <v>31027.18000000001</v>
      </c>
      <c r="F67" s="70">
        <f>F64+'[1]Report'!$U$135</f>
        <v>6946.71</v>
      </c>
      <c r="G67" s="71">
        <f>G64+'[1]Report'!$U$167+'[1]Report'!$U$157</f>
        <v>15067.039999999999</v>
      </c>
      <c r="H67" s="71">
        <f>H64+'[1]Report'!$U$154</f>
        <v>2295.3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-7.170000000012806</v>
      </c>
      <c r="E68" s="44">
        <f>E67-E64</f>
        <v>-2960.4799999999996</v>
      </c>
      <c r="F68" s="44">
        <f>F67-F64</f>
        <v>-137.77999999999975</v>
      </c>
      <c r="G68" s="44">
        <f>G67-G64</f>
        <v>-401.22999999999956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32" t="s">
        <v>145</v>
      </c>
      <c r="E69" s="133"/>
      <c r="F69" s="133"/>
      <c r="G69" s="133"/>
      <c r="H69" s="134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35" t="s">
        <v>145</v>
      </c>
      <c r="E70" s="136"/>
      <c r="F70" s="136"/>
      <c r="G70" s="136"/>
      <c r="H70" s="137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03" t="s">
        <v>101</v>
      </c>
      <c r="B72" s="104"/>
      <c r="C72" s="104"/>
      <c r="D72" s="104"/>
      <c r="E72" s="104"/>
      <c r="F72" s="104"/>
      <c r="G72" s="104"/>
      <c r="H72" s="111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05" t="s">
        <v>185</v>
      </c>
      <c r="F73" s="106"/>
      <c r="G73" s="110"/>
      <c r="H73" s="26">
        <v>9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05"/>
      <c r="F74" s="106"/>
      <c r="G74" s="110"/>
      <c r="H74" s="26">
        <v>8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05"/>
      <c r="F75" s="106"/>
      <c r="G75" s="110"/>
      <c r="H75" s="26">
        <v>1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35"/>
      <c r="F76" s="136"/>
      <c r="G76" s="137"/>
      <c r="H76" s="26">
        <f>D68+E68+F68+G68+H68</f>
        <v>-3506.6600000000117</v>
      </c>
    </row>
    <row r="77" spans="1:8" ht="25.5" customHeight="1" thickBot="1">
      <c r="A77" s="103" t="s">
        <v>107</v>
      </c>
      <c r="B77" s="104"/>
      <c r="C77" s="104"/>
      <c r="D77" s="104"/>
      <c r="E77" s="104"/>
      <c r="F77" s="104"/>
      <c r="G77" s="104"/>
      <c r="H77" s="111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05">
        <v>3</v>
      </c>
      <c r="F78" s="106"/>
      <c r="G78" s="110"/>
      <c r="H78" s="5"/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55">
        <v>1</v>
      </c>
      <c r="F79" s="156"/>
      <c r="G79" s="15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52" t="s">
        <v>167</v>
      </c>
      <c r="F80" s="153"/>
      <c r="G80" s="153"/>
      <c r="H80" s="154"/>
    </row>
    <row r="81" ht="12.75">
      <c r="A81" s="1"/>
    </row>
    <row r="82" ht="12.75">
      <c r="A82" s="1"/>
    </row>
    <row r="83" spans="1:8" ht="38.25" customHeight="1">
      <c r="A83" s="151" t="s">
        <v>172</v>
      </c>
      <c r="B83" s="151"/>
      <c r="C83" s="151"/>
      <c r="D83" s="151"/>
      <c r="E83" s="151"/>
      <c r="F83" s="151"/>
      <c r="G83" s="151"/>
      <c r="H83" s="15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29" t="s">
        <v>115</v>
      </c>
      <c r="D86" s="130"/>
      <c r="E86" s="131"/>
    </row>
    <row r="87" spans="1:5" ht="18.75" customHeight="1" thickBot="1">
      <c r="A87" s="29">
        <v>2</v>
      </c>
      <c r="B87" s="4" t="s">
        <v>116</v>
      </c>
      <c r="C87" s="129" t="s">
        <v>117</v>
      </c>
      <c r="D87" s="130"/>
      <c r="E87" s="131"/>
    </row>
    <row r="88" spans="1:5" ht="16.5" customHeight="1" thickBot="1">
      <c r="A88" s="29">
        <v>3</v>
      </c>
      <c r="B88" s="4" t="s">
        <v>118</v>
      </c>
      <c r="C88" s="129" t="s">
        <v>119</v>
      </c>
      <c r="D88" s="130"/>
      <c r="E88" s="131"/>
    </row>
    <row r="89" spans="1:5" ht="13.5" thickBot="1">
      <c r="A89" s="29">
        <v>4</v>
      </c>
      <c r="B89" s="4" t="s">
        <v>16</v>
      </c>
      <c r="C89" s="129" t="s">
        <v>120</v>
      </c>
      <c r="D89" s="130"/>
      <c r="E89" s="131"/>
    </row>
    <row r="90" spans="1:5" ht="24" customHeight="1" thickBot="1">
      <c r="A90" s="29">
        <v>5</v>
      </c>
      <c r="B90" s="4" t="s">
        <v>86</v>
      </c>
      <c r="C90" s="129" t="s">
        <v>121</v>
      </c>
      <c r="D90" s="130"/>
      <c r="E90" s="131"/>
    </row>
    <row r="91" spans="1:5" ht="21" customHeight="1" thickBot="1">
      <c r="A91" s="30">
        <v>6</v>
      </c>
      <c r="B91" s="31" t="s">
        <v>122</v>
      </c>
      <c r="C91" s="129" t="s">
        <v>123</v>
      </c>
      <c r="D91" s="130"/>
      <c r="E91" s="131"/>
    </row>
    <row r="93" ht="12.75">
      <c r="B93" t="s">
        <v>178</v>
      </c>
    </row>
    <row r="94" spans="2:4" ht="12.75">
      <c r="B94" s="95" t="s">
        <v>179</v>
      </c>
      <c r="C94" s="95" t="s">
        <v>180</v>
      </c>
      <c r="D94" s="95" t="s">
        <v>181</v>
      </c>
    </row>
    <row r="95" spans="2:4" ht="12.75">
      <c r="B95" s="95" t="s">
        <v>182</v>
      </c>
      <c r="C95" s="96">
        <f>'[1]Report'!$X$171</f>
        <v>301.6</v>
      </c>
      <c r="D95" s="96">
        <f>'[1]Report'!$Z$171</f>
        <v>90.61</v>
      </c>
    </row>
    <row r="96" spans="2:4" ht="12.75">
      <c r="B96" s="95" t="s">
        <v>183</v>
      </c>
      <c r="C96" s="96">
        <f>'[1]Report'!$X$151</f>
        <v>344.3</v>
      </c>
      <c r="D96" s="96">
        <f>'[1]Report'!$Z$151</f>
        <v>81.63</v>
      </c>
    </row>
  </sheetData>
  <sheetProtection/>
  <mergeCells count="69"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2016-02-29T09:28:14Z</cp:lastPrinted>
  <dcterms:created xsi:type="dcterms:W3CDTF">1996-10-08T23:32:33Z</dcterms:created>
  <dcterms:modified xsi:type="dcterms:W3CDTF">2017-03-21T02:14:22Z</dcterms:modified>
  <cp:category/>
  <cp:version/>
  <cp:contentType/>
  <cp:contentStatus/>
</cp:coreProperties>
</file>