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<sst xmlns="http://schemas.openxmlformats.org/spreadsheetml/2006/main" count="278" uniqueCount="174">
  <si>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</si>
  <si>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</si>
  <si>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</si>
  <si>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</si>
  <si>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</si>
  <si>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</si>
  <si>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</si>
  <si>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</si>
  <si>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</si>
  <si>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</si>
  <si>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</si>
  <si>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</si>
  <si>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</si>
  <si>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</si>
  <si>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</si>
  <si>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</si>
  <si>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</si>
  <si>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</si>
  <si>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</si>
  <si>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</si>
  <si>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</si>
  <si>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</si>
  <si>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</si>
  <si>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</si>
  <si>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</si>
  <si>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</si>
  <si>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</si>
  <si>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</si>
  <si>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</si>
  <si>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</si>
  <si>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</si>
  <si>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</si>
  <si>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</si>
  <si>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</si>
  <si>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</si>
  <si>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</si>
  <si>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</si>
  <si>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</si>
  <si>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</si>
  <si>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</si>
  <si>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</si>
  <si>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</si>
  <si>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</si>
  <si>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</si>
  <si>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</si>
  <si>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</si>
  <si>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</si>
  <si>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</si>
  <si>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</si>
  <si>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</si>
  <si>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</si>
  <si>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</si>
  <si>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</si>
  <si>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</si>
  <si>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</si>
  <si>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</si>
  <si>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</si>
  <si>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</si>
  <si>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</si>
  <si>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</si>
  <si>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</si>
  <si>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</si>
  <si>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</si>
  <si>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</si>
  <si>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</si>
  <si>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</si>
  <si>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</si>
  <si>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</si>
  <si>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</si>
  <si>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</si>
  <si>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</si>
  <si>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</si>
  <si>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</si>
  <si>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</si>
  <si>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</si>
  <si>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</si>
  <si>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</si>
  <si>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</si>
  <si>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</si>
  <si>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</si>
  <si>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</si>
  <si>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</si>
  <si>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</si>
  <si>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</si>
  <si>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</si>
  <si>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</si>
  <si>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</si>
  <si>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</si>
  <si>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</si>
  <si>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</si>
  <si>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</si>
  <si>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</si>
  <si>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</si>
  <si>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</si>
  <si>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</si>
  <si>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</si>
  <si>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</si>
  <si>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</si>
  <si>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</si>
  <si>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</si>
  <si>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</si>
  <si>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</si>
  <si>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</si>
  <si>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</si>
  <si>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</si>
  <si>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</si>
  <si>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</si>
  <si>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</si>
  <si>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</si>
  <si>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</si>
  <si>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</si>
  <si>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</si>
  <si>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</si>
  <si>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</si>
  <si>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</si>
  <si>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</si>
  <si>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</si>
  <si>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</si>
  <si>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</si>
  <si>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</si>
  <si>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</si>
  <si>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</si>
  <si>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</si>
  <si>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</si>
  <si>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</si>
  <si>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</si>
  <si>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</si>
  <si>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</si>
  <si>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</si>
  <si>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</si>
  <si>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</si>
  <si>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</si>
  <si>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</si>
  <si>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</si>
  <si>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</si>
  <si>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</si>
  <si>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</si>
  <si>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</si>
  <si>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</si>
  <si>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</si>
  <si>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</si>
  <si>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</si>
  <si>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</si>
  <si>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</si>
  <si>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</si>
  <si>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</si>
  <si>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</si>
  <si>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</si>
  <si>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</si>
  <si>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</si>
  <si>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</si>
  <si>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</si>
  <si>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</si>
  <si>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</si>
  <si>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</si>
  <si>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</si>
  <si>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</si>
  <si>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</si>
  <si>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</si>
  <si>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</si>
  <si>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</si>
  <si>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</si>
  <si>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</si>
  <si>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</si>
  <si>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</si>
  <si>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</si>
  <si>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</si>
  <si>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</si>
  <si>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</si>
  <si>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</si>
  <si>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</si>
  <si>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</si>
  <si>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</si>
  <si>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138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</si>
</sst>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3" fillId="22" borderId="17" xfId="0" applyNumberFormat="1" applyFont="1" applyFill="1" applyBorder="1" applyAlignment="1">
      <alignment/>
    </xf>
    <xf numFmtId="0" fontId="4" fillId="22" borderId="24" xfId="0" applyFont="1" applyFill="1" applyBorder="1" applyAlignment="1">
      <alignment wrapText="1"/>
    </xf>
    <xf numFmtId="0" fontId="4" fillId="22" borderId="10" xfId="0" applyFont="1" applyFill="1" applyBorder="1" applyAlignment="1">
      <alignment wrapText="1"/>
    </xf>
    <xf numFmtId="194" fontId="4" fillId="22" borderId="10" xfId="0" applyNumberFormat="1" applyFont="1" applyFill="1" applyBorder="1" applyAlignment="1">
      <alignment wrapText="1"/>
    </xf>
    <xf numFmtId="194" fontId="0" fillId="22" borderId="11" xfId="0" applyNumberFormat="1" applyFont="1" applyFill="1" applyBorder="1" applyAlignment="1">
      <alignment vertical="top" wrapText="1"/>
    </xf>
    <xf numFmtId="0" fontId="0" fillId="22" borderId="11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4" fillId="22" borderId="27" xfId="0" applyFont="1" applyFill="1" applyBorder="1" applyAlignment="1">
      <alignment wrapText="1"/>
    </xf>
    <xf numFmtId="0" fontId="4" fillId="22" borderId="18" xfId="0" applyFont="1" applyFill="1" applyBorder="1" applyAlignment="1">
      <alignment/>
    </xf>
    <xf numFmtId="0" fontId="4" fillId="22" borderId="11" xfId="0" applyFont="1" applyFill="1" applyBorder="1" applyAlignment="1">
      <alignment wrapText="1"/>
    </xf>
    <xf numFmtId="0" fontId="4" fillId="22" borderId="15" xfId="0" applyFont="1" applyFill="1" applyBorder="1" applyAlignment="1">
      <alignment wrapText="1"/>
    </xf>
    <xf numFmtId="0" fontId="4" fillId="22" borderId="3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0">
      <selection activeCell="E74" sqref="E74:G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9" t="s">
        <v>173</v>
      </c>
      <c r="B1" s="89"/>
      <c r="C1" s="89"/>
      <c r="D1" s="89"/>
      <c r="E1" s="89"/>
      <c r="F1" s="89"/>
      <c r="G1" s="89"/>
      <c r="H1" s="8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5"/>
      <c r="E3" s="127"/>
      <c r="F3" s="13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1"/>
      <c r="E4" s="92"/>
      <c r="F4" s="9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4"/>
      <c r="E5" s="95"/>
      <c r="F5" s="9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7"/>
      <c r="E6" s="98"/>
      <c r="F6" s="99"/>
      <c r="G6" s="36">
        <v>42369</v>
      </c>
      <c r="H6" s="5"/>
    </row>
    <row r="7" spans="1:8" ht="38.25" customHeight="1" thickBot="1">
      <c r="A7" s="105" t="s">
        <v>13</v>
      </c>
      <c r="B7" s="106"/>
      <c r="C7" s="106"/>
      <c r="D7" s="107"/>
      <c r="E7" s="107"/>
      <c r="F7" s="107"/>
      <c r="G7" s="106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7" t="s">
        <v>3</v>
      </c>
      <c r="E8" s="138"/>
      <c r="F8" s="139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6" t="s">
        <v>15</v>
      </c>
      <c r="E9" s="127"/>
      <c r="F9" s="12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6" t="s">
        <v>18</v>
      </c>
      <c r="E10" s="127"/>
      <c r="F10" s="128"/>
      <c r="G10" s="76">
        <v>15602.12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6" t="s">
        <v>20</v>
      </c>
      <c r="E11" s="127"/>
      <c r="F11" s="128"/>
      <c r="G11" s="77">
        <f>16902.3+23638.67+8072.68+11002.21+3164.17+12365.02</f>
        <v>75145.05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32" t="s">
        <v>23</v>
      </c>
      <c r="E12" s="133"/>
      <c r="F12" s="134"/>
      <c r="G12" s="63">
        <f>G13+G14+G20+G21+G22+G23</f>
        <v>197957.98000000004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3"/>
      <c r="G13" s="78">
        <f>5468.68+27343.4</f>
        <v>32812.08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3"/>
      <c r="G14" s="78">
        <f>26963.9+5392.78</f>
        <v>32356.68</v>
      </c>
      <c r="H14" s="5"/>
    </row>
    <row r="15" spans="1:8" ht="26.25" customHeight="1" thickBot="1">
      <c r="A15" s="4"/>
      <c r="B15" s="6"/>
      <c r="C15" s="3" t="s">
        <v>16</v>
      </c>
      <c r="D15" s="111" t="s">
        <v>157</v>
      </c>
      <c r="E15" s="112"/>
      <c r="F15" s="113"/>
      <c r="G15" s="79">
        <f>411.29+4340.27+1727.96+1900.17+23631.1</f>
        <v>32010.79</v>
      </c>
      <c r="H15" s="5"/>
    </row>
    <row r="16" spans="1:8" ht="13.5" customHeight="1" thickBot="1">
      <c r="A16" s="4"/>
      <c r="B16" s="6"/>
      <c r="C16" s="3" t="s">
        <v>16</v>
      </c>
      <c r="D16" s="111" t="s">
        <v>158</v>
      </c>
      <c r="E16" s="112"/>
      <c r="F16" s="113"/>
      <c r="G16" s="80">
        <f>12365.02+G14-G15</f>
        <v>12710.909999999996</v>
      </c>
      <c r="H16" s="49"/>
    </row>
    <row r="17" spans="1:8" ht="13.5" customHeight="1" thickBot="1">
      <c r="A17" s="4"/>
      <c r="B17" s="6"/>
      <c r="C17" s="3" t="s">
        <v>16</v>
      </c>
      <c r="D17" s="111" t="s">
        <v>159</v>
      </c>
      <c r="E17" s="112"/>
      <c r="F17" s="113"/>
      <c r="G17" s="78">
        <v>81911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3"/>
      <c r="G18" s="14">
        <f>G10</f>
        <v>15602.12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3"/>
      <c r="G19" s="67">
        <f>G18+G15-G17</f>
        <v>-34298.09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78">
        <f>4836.66+25667.84</f>
        <v>30504.5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26" t="s">
        <v>152</v>
      </c>
      <c r="E21" s="127"/>
      <c r="F21" s="128"/>
      <c r="G21" s="77">
        <f>29368.7+5873.74</f>
        <v>35242.44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26" t="s">
        <v>153</v>
      </c>
      <c r="E22" s="127"/>
      <c r="F22" s="128"/>
      <c r="G22" s="77">
        <f>1746.94+8734.7</f>
        <v>10481.640000000001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9" t="s">
        <v>154</v>
      </c>
      <c r="E23" s="130"/>
      <c r="F23" s="131"/>
      <c r="G23" s="77">
        <f>54813.7+1746.94</f>
        <v>56560.64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26" t="s">
        <v>35</v>
      </c>
      <c r="E24" s="127"/>
      <c r="F24" s="128"/>
      <c r="G24" s="64">
        <f>G25+G26+G27+G28+G29+G30</f>
        <v>198140.40999999997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f>4475.69+8823.13+3833.98+4727.36+1406.01+4340.27+7417.21+23631.1+22480.09+24006.28+46764.44+20678.46</f>
        <v>172584.02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3"/>
      <c r="G27" s="81">
        <f>417.13+836.12+390.06+448+133.23+411.29+519.47+1727.96+1866.8+1751.61+3260.32+1638.04</f>
        <v>13400.029999999999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3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125</v>
      </c>
      <c r="E29" s="112"/>
      <c r="F29" s="113"/>
      <c r="G29" s="78">
        <f>614.61+1900.17+2053.67+1928.31+3856.82+1802.78</f>
        <v>12156.36</v>
      </c>
      <c r="H29" s="49"/>
      <c r="I29" s="5"/>
    </row>
    <row r="30" spans="1:9" ht="13.5" customHeight="1" thickBot="1">
      <c r="A30" s="4"/>
      <c r="B30" s="13"/>
      <c r="C30" s="3"/>
      <c r="D30" s="111" t="s">
        <v>167</v>
      </c>
      <c r="E30" s="112"/>
      <c r="F30" s="113"/>
      <c r="G30" s="78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111" t="s">
        <v>51</v>
      </c>
      <c r="E31" s="112"/>
      <c r="F31" s="113"/>
      <c r="G31" s="65">
        <f>G24+G10</f>
        <v>213742.52999999997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1" t="s">
        <v>53</v>
      </c>
      <c r="E32" s="112"/>
      <c r="F32" s="11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1" t="s">
        <v>55</v>
      </c>
      <c r="E33" s="112"/>
      <c r="F33" s="113"/>
      <c r="G33" s="67">
        <f>G19</f>
        <v>-34298.09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11" t="s">
        <v>57</v>
      </c>
      <c r="E34" s="112"/>
      <c r="F34" s="113"/>
      <c r="G34" s="49">
        <f>G11+G12-G24</f>
        <v>74962.62000000005</v>
      </c>
      <c r="H34" s="49"/>
    </row>
    <row r="35" spans="1:8" ht="38.25" customHeight="1" thickBot="1">
      <c r="A35" s="109" t="s">
        <v>58</v>
      </c>
      <c r="B35" s="110"/>
      <c r="C35" s="110"/>
      <c r="D35" s="110"/>
      <c r="E35" s="110"/>
      <c r="F35" s="106"/>
      <c r="G35" s="110"/>
      <c r="H35" s="108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81911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2">
        <v>2.16</v>
      </c>
      <c r="F38" s="73" t="s">
        <v>137</v>
      </c>
      <c r="G38" s="60">
        <v>3810334293</v>
      </c>
      <c r="H38" s="61">
        <f>G13</f>
        <v>32812.08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4" t="s">
        <v>138</v>
      </c>
      <c r="G39" s="60">
        <v>3848000155</v>
      </c>
      <c r="H39" s="61">
        <f>G20</f>
        <v>30504.5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4" t="s">
        <v>139</v>
      </c>
      <c r="G40" s="60">
        <v>3837003965</v>
      </c>
      <c r="H40" s="61">
        <f>G21</f>
        <v>35242.44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10481.640000000001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56560.64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49"/>
      <c r="G43" s="113"/>
      <c r="H43" s="61">
        <f>SUM(H37:H42)</f>
        <v>247512.30000000005</v>
      </c>
    </row>
    <row r="44" spans="1:8" ht="19.5" customHeight="1" thickBot="1">
      <c r="A44" s="109" t="s">
        <v>64</v>
      </c>
      <c r="B44" s="110"/>
      <c r="C44" s="110"/>
      <c r="D44" s="110"/>
      <c r="E44" s="110"/>
      <c r="F44" s="110"/>
      <c r="G44" s="110"/>
      <c r="H44" s="123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3" t="s">
        <v>142</v>
      </c>
      <c r="E45" s="10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3" t="s">
        <v>69</v>
      </c>
      <c r="E46" s="10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3" t="s">
        <v>71</v>
      </c>
      <c r="E47" s="10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3" t="s">
        <v>73</v>
      </c>
      <c r="E48" s="104"/>
      <c r="F48" s="56">
        <v>0</v>
      </c>
      <c r="G48" s="51"/>
      <c r="H48" s="49"/>
    </row>
    <row r="49" spans="1:8" ht="18.75" customHeight="1" thickBot="1">
      <c r="A49" s="100" t="s">
        <v>74</v>
      </c>
      <c r="B49" s="101"/>
      <c r="C49" s="101"/>
      <c r="D49" s="101"/>
      <c r="E49" s="101"/>
      <c r="F49" s="101"/>
      <c r="G49" s="101"/>
      <c r="H49" s="102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3" t="s">
        <v>15</v>
      </c>
      <c r="E50" s="10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3" t="s">
        <v>18</v>
      </c>
      <c r="E51" s="10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3" t="s">
        <v>20</v>
      </c>
      <c r="E52" s="10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3" t="s">
        <v>53</v>
      </c>
      <c r="E53" s="10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3" t="s">
        <v>55</v>
      </c>
      <c r="E54" s="10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4" t="s">
        <v>57</v>
      </c>
      <c r="E55" s="125"/>
      <c r="F55" s="57">
        <f>D62+E62+F62+G62+H62</f>
        <v>96856.83000000005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451.1677315018169</v>
      </c>
      <c r="E59" s="69">
        <f>E60/117.48</f>
        <v>864.0736295539667</v>
      </c>
      <c r="F59" s="69">
        <f>F60/12</f>
        <v>2059.5933333333337</v>
      </c>
      <c r="G59" s="70">
        <f>G60/18.26</f>
        <v>2908.5476451259583</v>
      </c>
      <c r="H59" s="71">
        <f>H60/0.88</f>
        <v>344.0113636363637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8">
        <f>112005.9+565909.71</f>
        <v>677915.61</v>
      </c>
      <c r="E60" s="78">
        <f>23036.57+75381.91+3092.89</f>
        <v>101511.37000000001</v>
      </c>
      <c r="F60" s="78">
        <f>20839.11+478.47+3397.54</f>
        <v>24715.120000000003</v>
      </c>
      <c r="G60" s="84">
        <f>6512.68+2249.83+32884.82+11462.75</f>
        <v>53110.08</v>
      </c>
      <c r="H60" s="87">
        <f>302.73</f>
        <v>302.73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8">
        <f>8542.67+91677.24+39058.24+37653.49+440829.8</f>
        <v>617761.44</v>
      </c>
      <c r="E61" s="78">
        <f>302.11+206.23+2465.61+46307.76+4468.48+4017.92+17596.98+1474.55</f>
        <v>76839.64</v>
      </c>
      <c r="F61" s="78">
        <f>33.32+34.22+380.78+926.25+1128.67+15726.53+260.9+2429.64</f>
        <v>20920.31</v>
      </c>
      <c r="G61" s="85">
        <f>468.28+4792.78+141.14+1641.73+1559.4+1891.88+24703.57+528.53+642.57+8159.8</f>
        <v>44529.68</v>
      </c>
      <c r="H61" s="85">
        <f>43.76+45.59+557.66</f>
        <v>647.01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60154.17000000004</v>
      </c>
      <c r="E62" s="69">
        <f>E60-E61</f>
        <v>24671.73000000001</v>
      </c>
      <c r="F62" s="69">
        <f>F60-F61</f>
        <v>3794.8100000000013</v>
      </c>
      <c r="G62" s="71">
        <f>G60-G61</f>
        <v>8580.400000000001</v>
      </c>
      <c r="H62" s="88">
        <f>H60-H61</f>
        <v>-344.28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3">
        <f>112005.9+565909.71</f>
        <v>677915.61</v>
      </c>
      <c r="E63" s="83">
        <f>22161.77+3152.66+565909.71</f>
        <v>591224.14</v>
      </c>
      <c r="F63" s="83">
        <f>4144.41+478.47+21064.92</f>
        <v>25687.8</v>
      </c>
      <c r="G63" s="86">
        <f>11155.03+31977.07+7292.14+2471.96</f>
        <v>52896.2</v>
      </c>
      <c r="H63" s="86">
        <f>839.79</f>
        <v>839.79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489712.77</v>
      </c>
      <c r="F64" s="44">
        <f>F63-F60</f>
        <v>972.6799999999967</v>
      </c>
      <c r="G64" s="44">
        <f>G63-G60</f>
        <v>-213.88000000000466</v>
      </c>
      <c r="H64" s="44">
        <f>H63-H60</f>
        <v>537.06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7" t="s">
        <v>146</v>
      </c>
      <c r="E65" s="118"/>
      <c r="F65" s="118"/>
      <c r="G65" s="118"/>
      <c r="H65" s="11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0" t="s">
        <v>146</v>
      </c>
      <c r="E66" s="121"/>
      <c r="F66" s="121"/>
      <c r="G66" s="121"/>
      <c r="H66" s="12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9" t="s">
        <v>101</v>
      </c>
      <c r="B68" s="110"/>
      <c r="C68" s="110"/>
      <c r="D68" s="110"/>
      <c r="E68" s="110"/>
      <c r="F68" s="110"/>
      <c r="G68" s="110"/>
      <c r="H68" s="123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1"/>
      <c r="F69" s="112"/>
      <c r="G69" s="11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1"/>
      <c r="F70" s="112"/>
      <c r="G70" s="11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1"/>
      <c r="F71" s="112"/>
      <c r="G71" s="11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0"/>
      <c r="F72" s="121"/>
      <c r="G72" s="122"/>
      <c r="H72" s="26">
        <f>D64+E64+F64+G64+H64</f>
        <v>491008.63</v>
      </c>
    </row>
    <row r="73" spans="1:8" ht="25.5" customHeight="1" thickBot="1">
      <c r="A73" s="109" t="s">
        <v>107</v>
      </c>
      <c r="B73" s="110"/>
      <c r="C73" s="110"/>
      <c r="D73" s="110"/>
      <c r="E73" s="110"/>
      <c r="F73" s="110"/>
      <c r="G73" s="110"/>
      <c r="H73" s="123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1">
        <v>6</v>
      </c>
      <c r="F74" s="112"/>
      <c r="G74" s="11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6">
        <v>2</v>
      </c>
      <c r="F75" s="147"/>
      <c r="G75" s="148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3" t="s">
        <v>168</v>
      </c>
      <c r="F76" s="144"/>
      <c r="G76" s="144"/>
      <c r="H76" s="145"/>
    </row>
    <row r="77" ht="12.75">
      <c r="A77" s="1"/>
    </row>
    <row r="78" ht="12.75">
      <c r="A78" s="1"/>
    </row>
    <row r="79" spans="1:7" ht="27.75" customHeight="1">
      <c r="A79" s="90" t="s">
        <v>114</v>
      </c>
      <c r="B79" s="90"/>
      <c r="C79" s="90"/>
      <c r="D79" s="90"/>
      <c r="E79" s="90"/>
      <c r="F79" s="90"/>
      <c r="G79" s="90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4" t="s">
        <v>116</v>
      </c>
      <c r="D82" s="115"/>
      <c r="E82" s="116"/>
    </row>
    <row r="83" spans="1:5" ht="18.75" customHeight="1" thickBot="1">
      <c r="A83" s="29">
        <v>2</v>
      </c>
      <c r="B83" s="4" t="s">
        <v>117</v>
      </c>
      <c r="C83" s="114" t="s">
        <v>118</v>
      </c>
      <c r="D83" s="115"/>
      <c r="E83" s="116"/>
    </row>
    <row r="84" spans="1:5" ht="16.5" customHeight="1" thickBot="1">
      <c r="A84" s="29">
        <v>3</v>
      </c>
      <c r="B84" s="4" t="s">
        <v>119</v>
      </c>
      <c r="C84" s="114" t="s">
        <v>120</v>
      </c>
      <c r="D84" s="115"/>
      <c r="E84" s="116"/>
    </row>
    <row r="85" spans="1:5" ht="13.5" thickBot="1">
      <c r="A85" s="29">
        <v>4</v>
      </c>
      <c r="B85" s="4" t="s">
        <v>16</v>
      </c>
      <c r="C85" s="114" t="s">
        <v>121</v>
      </c>
      <c r="D85" s="115"/>
      <c r="E85" s="116"/>
    </row>
    <row r="86" spans="1:5" ht="24" customHeight="1" thickBot="1">
      <c r="A86" s="29">
        <v>5</v>
      </c>
      <c r="B86" s="4" t="s">
        <v>86</v>
      </c>
      <c r="C86" s="114" t="s">
        <v>122</v>
      </c>
      <c r="D86" s="115"/>
      <c r="E86" s="116"/>
    </row>
    <row r="87" spans="1:5" ht="21" customHeight="1" thickBot="1">
      <c r="A87" s="30">
        <v>6</v>
      </c>
      <c r="B87" s="31" t="s">
        <v>123</v>
      </c>
      <c r="C87" s="114" t="s">
        <v>124</v>
      </c>
      <c r="D87" s="115"/>
      <c r="E87" s="116"/>
    </row>
  </sheetData>
  <sheetProtection/>
  <mergeCells count="65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2016-03-24T08:03:40Z</dcterms:modified>
  <cp:category/>
  <cp:version/>
  <cp:contentType/>
  <cp:contentStatus/>
</cp:coreProperties>
</file>