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'2.8.'!$A$1:$H$101</definedName>
  </definedNames>
  <calcPr fullCalcOnLoad="1"/>
</workbook>
</file>

<file path=xl/sharedStrings.xml><?xml version="1.0" encoding="utf-8"?>
<sst xmlns="http://schemas.openxmlformats.org/spreadsheetml/2006/main" count="290" uniqueCount="185">
  <si>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</si>
  <si>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</si>
  <si>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</si>
  <si>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</si>
  <si>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</si>
  <si>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</si>
  <si>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</si>
  <si>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</si>
  <si>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</si>
  <si>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</si>
  <si>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</si>
  <si>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</si>
  <si>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</si>
  <si>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</si>
  <si>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</si>
  <si>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</si>
  <si>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</si>
  <si>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</si>
  <si>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</si>
  <si>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</si>
  <si>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</si>
  <si>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</si>
  <si>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</si>
  <si>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</si>
  <si>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</si>
  <si>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</si>
  <si>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</si>
  <si>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</si>
  <si>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</si>
  <si>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</si>
  <si>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</si>
  <si>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</si>
  <si>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</si>
  <si>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</si>
  <si>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</si>
  <si>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</si>
  <si>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</si>
  <si>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</si>
  <si>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</si>
  <si>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</si>
  <si>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</si>
  <si>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</si>
  <si>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</si>
  <si>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</si>
  <si>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</si>
  <si>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</si>
  <si>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</si>
  <si>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</si>
  <si>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</si>
  <si>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</si>
  <si>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</si>
  <si>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</si>
  <si>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</si>
  <si>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</si>
  <si>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</si>
  <si>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</si>
  <si>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</si>
  <si>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</si>
  <si>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</si>
  <si>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</si>
  <si>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</si>
  <si>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</si>
  <si>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</si>
  <si>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</si>
  <si>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</si>
  <si>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</si>
  <si>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</si>
  <si>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</si>
  <si>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</si>
  <si>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</si>
  <si>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</si>
  <si>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</si>
  <si>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</si>
  <si>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</si>
  <si>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</si>
  <si>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</si>
  <si>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</si>
  <si>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</si>
  <si>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</si>
  <si>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</si>
  <si>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</si>
  <si>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</si>
  <si>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</si>
  <si>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</si>
  <si>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</si>
  <si>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</si>
  <si>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</si>
  <si>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</si>
  <si>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</si>
  <si>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</si>
  <si>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</si>
  <si>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</si>
  <si>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</si>
  <si>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</si>
  <si>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</si>
  <si>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</si>
  <si>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</si>
  <si>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</si>
  <si>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</si>
  <si>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</si>
  <si>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</si>
  <si>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</si>
  <si>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</si>
  <si>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</si>
  <si>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</si>
  <si>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</si>
  <si>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</si>
  <si>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</si>
  <si>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</si>
  <si>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</si>
  <si>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</si>
  <si>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</si>
  <si>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</si>
  <si>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</si>
  <si>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</si>
  <si>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</si>
  <si>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</si>
  <si>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</si>
  <si>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</si>
  <si>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</si>
  <si>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</si>
  <si>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</si>
  <si>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</si>
  <si>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</si>
  <si>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</si>
  <si>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</si>
  <si>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</si>
  <si>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</si>
  <si>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</si>
  <si>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</si>
  <si>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</si>
  <si>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</si>
  <si>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</si>
  <si>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</si>
  <si>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</si>
  <si>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</si>
  <si>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</si>
  <si>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</si>
  <si>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</si>
  <si>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</si>
  <si>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</si>
  <si>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</si>
  <si>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</si>
  <si>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</si>
  <si>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</si>
  <si>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</si>
  <si>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</si>
  <si>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</si>
  <si>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</si>
  <si>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</si>
  <si>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</si>
  <si>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</si>
  <si>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</si>
  <si>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</si>
  <si>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</si>
  <si>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</si>
  <si>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</si>
  <si>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</si>
  <si>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</si>
  <si>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</si>
  <si>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</si>
  <si>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</si>
  <si>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</si>
  <si>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</si>
  <si>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</si>
  <si>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</si>
  <si>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</si>
  <si>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</si>
  <si>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</si>
  <si>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</si>
  <si>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</si>
  <si>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</si>
  <si>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</si>
  <si>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</si>
  <si>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</si>
  <si>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</si>
  <si>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</si>
  <si>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</si>
  <si>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</si>
  <si>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</si>
  <si>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</si>
  <si>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</si>
  <si>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</si>
  <si>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</si>
  <si>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40 ЛЕТ ОКТЯБРЯ, д. 14   за 2016 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</si>
</sst>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40" fillId="0" borderId="33" xfId="0" applyFont="1" applyBorder="1" applyAlignment="1">
      <alignment wrapText="1"/>
    </xf>
    <xf numFmtId="0" fontId="49" fillId="0" borderId="33" xfId="0" applyFont="1" applyBorder="1" applyAlignment="1">
      <alignment wrapText="1"/>
    </xf>
    <xf numFmtId="0" fontId="4" fillId="0" borderId="33" xfId="0" applyFont="1" applyBorder="1" applyAlignment="1">
      <alignment/>
    </xf>
    <xf numFmtId="0" fontId="0" fillId="0" borderId="33" xfId="0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4" fontId="0" fillId="35" borderId="33" xfId="0" applyNumberFormat="1" applyFill="1" applyBorder="1" applyAlignment="1">
      <alignment wrapText="1"/>
    </xf>
    <xf numFmtId="0" fontId="50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4;&#1090;&#1095;&#1077;&#1090;&#1099;%20&#1087;&#1086;%20&#1076;&#1086;&#1084;&#1072;&#1084;,%2016\&#1043;&#1077;&#1085;&#1077;&#1088;&#1072;&#1090;&#1086;&#1088;%20&#1082;%20&#1054;&#1058;&#1063;&#1045;&#1058;&#1040;&#1052;%202016%20!!!!!!!!!!!!!!!!\&#1046;&#1069;&#1059;%201\&#1043;&#1077;&#1085;&#1077;&#1088;&#1072;&#1090;&#1086;&#1088;%20&#1087;&#1086;%20&#1085;&#1072;&#1095;&#1080;&#1089;&#1083;&#1077;&#1085;&#1080;&#1103;&#1084;%2040%20&#1083;&#1077;&#1090;%20&#1054;&#1082;&#1090;&#1103;&#1073;&#1088;&#1103;%20&#1046;&#1069;&#1059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52">
          <cell r="U52">
            <v>-1.2300000000000002</v>
          </cell>
          <cell r="X52">
            <v>157.7</v>
          </cell>
          <cell r="Z52">
            <v>160.92000000000002</v>
          </cell>
        </row>
        <row r="53">
          <cell r="U53">
            <v>-7941.639999999999</v>
          </cell>
          <cell r="Z53">
            <v>-125.35999999999774</v>
          </cell>
        </row>
        <row r="54">
          <cell r="U54">
            <v>-2692.2000000000003</v>
          </cell>
          <cell r="Z54">
            <v>-78.93000000000004</v>
          </cell>
        </row>
        <row r="55">
          <cell r="U55">
            <v>-19940.88</v>
          </cell>
          <cell r="X55">
            <v>14973.120000000003</v>
          </cell>
          <cell r="Z55">
            <v>9796.1</v>
          </cell>
        </row>
        <row r="57">
          <cell r="X57">
            <v>3470.1</v>
          </cell>
          <cell r="Z57">
            <v>3444.1199999999985</v>
          </cell>
        </row>
        <row r="58">
          <cell r="X58">
            <v>22770.44</v>
          </cell>
          <cell r="Z58">
            <v>22228.52</v>
          </cell>
        </row>
        <row r="59">
          <cell r="Z59">
            <v>-179.32999999999907</v>
          </cell>
        </row>
        <row r="60">
          <cell r="Z60">
            <v>-10.16</v>
          </cell>
        </row>
        <row r="61">
          <cell r="Z61">
            <v>294.73000000001457</v>
          </cell>
        </row>
        <row r="62">
          <cell r="U62">
            <v>2698.86</v>
          </cell>
          <cell r="X62">
            <v>1999.63</v>
          </cell>
          <cell r="Z62">
            <v>1453.8000000000004</v>
          </cell>
        </row>
        <row r="63">
          <cell r="U63">
            <v>552.22</v>
          </cell>
          <cell r="X63">
            <v>409.15</v>
          </cell>
          <cell r="Z63">
            <v>297.48</v>
          </cell>
        </row>
        <row r="64">
          <cell r="U64">
            <v>-5926.400000000001</v>
          </cell>
          <cell r="X64">
            <v>23173.910000000003</v>
          </cell>
          <cell r="Z64">
            <v>13264.160000000003</v>
          </cell>
        </row>
        <row r="66">
          <cell r="U66">
            <v>133.81</v>
          </cell>
          <cell r="X66">
            <v>198</v>
          </cell>
          <cell r="Z66">
            <v>186.31</v>
          </cell>
        </row>
        <row r="67">
          <cell r="U67">
            <v>27.37</v>
          </cell>
          <cell r="X67">
            <v>40.519999999999996</v>
          </cell>
          <cell r="Z67">
            <v>38.120000000000005</v>
          </cell>
        </row>
        <row r="68">
          <cell r="U68">
            <v>-345.56999999999994</v>
          </cell>
          <cell r="X68">
            <v>913.4900000000001</v>
          </cell>
          <cell r="Z68">
            <v>620.0300000000001</v>
          </cell>
        </row>
        <row r="69">
          <cell r="U69">
            <v>-2.6200000000008004</v>
          </cell>
          <cell r="X69">
            <v>243009.10000000006</v>
          </cell>
          <cell r="Z69">
            <v>192019.75000000006</v>
          </cell>
        </row>
        <row r="70">
          <cell r="U70">
            <v>-924.4200000000001</v>
          </cell>
        </row>
        <row r="71">
          <cell r="U71">
            <v>-313.39</v>
          </cell>
        </row>
        <row r="72">
          <cell r="Z72">
            <v>-0.16</v>
          </cell>
        </row>
        <row r="73">
          <cell r="Z73">
            <v>36.58999999999999</v>
          </cell>
        </row>
        <row r="74">
          <cell r="Z74">
            <v>-16.450000000000454</v>
          </cell>
        </row>
        <row r="75">
          <cell r="Z75">
            <v>-3.140000000000057</v>
          </cell>
        </row>
        <row r="77">
          <cell r="U77">
            <v>-2.279999999999987</v>
          </cell>
          <cell r="X77">
            <v>295.82</v>
          </cell>
          <cell r="Z77">
            <v>172.46999999999994</v>
          </cell>
        </row>
        <row r="78">
          <cell r="Z78">
            <v>-53.050000000001816</v>
          </cell>
        </row>
        <row r="79">
          <cell r="Z79">
            <v>-6.23</v>
          </cell>
        </row>
        <row r="80">
          <cell r="U80">
            <v>-13302.609999999999</v>
          </cell>
          <cell r="X80">
            <v>18564.269999999997</v>
          </cell>
          <cell r="Z80">
            <v>7032.77</v>
          </cell>
        </row>
        <row r="81">
          <cell r="Z81">
            <v>-5.07000000000091</v>
          </cell>
        </row>
        <row r="82">
          <cell r="S82">
            <v>15261.509999999998</v>
          </cell>
          <cell r="X82">
            <v>10385.960000000001</v>
          </cell>
          <cell r="Z82">
            <v>9343.86000000001</v>
          </cell>
        </row>
        <row r="83">
          <cell r="S83">
            <v>621.56</v>
          </cell>
          <cell r="Z83">
            <v>-1.43</v>
          </cell>
        </row>
        <row r="84">
          <cell r="X84">
            <v>14517.259999999998</v>
          </cell>
          <cell r="Z84">
            <v>10809.22</v>
          </cell>
        </row>
        <row r="85">
          <cell r="Z85">
            <v>-23.15</v>
          </cell>
        </row>
        <row r="86">
          <cell r="X86">
            <v>9402.379999999997</v>
          </cell>
          <cell r="Z86">
            <v>8148.969999999991</v>
          </cell>
        </row>
        <row r="87">
          <cell r="Z87">
            <v>20.84</v>
          </cell>
        </row>
        <row r="88">
          <cell r="Z88">
            <v>-1.2</v>
          </cell>
        </row>
        <row r="89">
          <cell r="Z89">
            <v>-0.18000000000001776</v>
          </cell>
        </row>
        <row r="90">
          <cell r="U90">
            <v>-5247.51</v>
          </cell>
          <cell r="X90">
            <v>7781.210000000001</v>
          </cell>
          <cell r="Z90">
            <v>2896.2700000000004</v>
          </cell>
        </row>
        <row r="91">
          <cell r="Z91">
            <v>11.29</v>
          </cell>
        </row>
        <row r="92">
          <cell r="Z92">
            <v>7.500000000000001</v>
          </cell>
        </row>
        <row r="93">
          <cell r="X93">
            <v>18772.960000000003</v>
          </cell>
          <cell r="Z93">
            <v>15612.410000000003</v>
          </cell>
        </row>
        <row r="94">
          <cell r="X94">
            <v>168.12</v>
          </cell>
          <cell r="Z94">
            <v>127.18000000000002</v>
          </cell>
        </row>
        <row r="96">
          <cell r="Z96">
            <v>-74.58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0">
      <selection activeCell="H74" sqref="H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10.710937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3" t="s">
        <v>184</v>
      </c>
      <c r="B1" s="143"/>
      <c r="C1" s="143"/>
      <c r="D1" s="143"/>
      <c r="E1" s="143"/>
      <c r="F1" s="143"/>
      <c r="G1" s="143"/>
      <c r="H1" s="143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53"/>
      <c r="E3" s="121"/>
      <c r="F3" s="15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4"/>
      <c r="E4" s="145"/>
      <c r="F4" s="146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47"/>
      <c r="E5" s="148"/>
      <c r="F5" s="149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50"/>
      <c r="E6" s="151"/>
      <c r="F6" s="152"/>
      <c r="G6" s="36">
        <v>42735</v>
      </c>
      <c r="H6" s="5"/>
    </row>
    <row r="7" spans="1:8" ht="38.25" customHeight="1" thickBot="1">
      <c r="A7" s="159" t="s">
        <v>13</v>
      </c>
      <c r="B7" s="160"/>
      <c r="C7" s="160"/>
      <c r="D7" s="161"/>
      <c r="E7" s="161"/>
      <c r="F7" s="161"/>
      <c r="G7" s="160"/>
      <c r="H7" s="162"/>
    </row>
    <row r="8" spans="1:8" ht="33" customHeight="1" thickBot="1">
      <c r="A8" s="40" t="s">
        <v>0</v>
      </c>
      <c r="B8" s="39" t="s">
        <v>1</v>
      </c>
      <c r="C8" s="41" t="s">
        <v>2</v>
      </c>
      <c r="D8" s="155" t="s">
        <v>3</v>
      </c>
      <c r="E8" s="156"/>
      <c r="F8" s="15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0" t="s">
        <v>15</v>
      </c>
      <c r="E9" s="121"/>
      <c r="F9" s="122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0" t="s">
        <v>18</v>
      </c>
      <c r="E10" s="121"/>
      <c r="F10" s="122"/>
      <c r="G10" s="63">
        <v>16710.74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0" t="s">
        <v>20</v>
      </c>
      <c r="E11" s="121"/>
      <c r="F11" s="122"/>
      <c r="G11" s="90">
        <f>'[1]Report'!$X$57+'[1]Report'!$X$58+'[1]Report'!$X$82+'[1]Report'!$X$84+'[1]Report'!$X$86+'[1]Report'!$X$93</f>
        <v>79319.09999999999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23" t="s">
        <v>23</v>
      </c>
      <c r="E12" s="124"/>
      <c r="F12" s="125"/>
      <c r="G12" s="91">
        <f>G13+G14+G20+G21+G22+G23+G31</f>
        <v>92687.16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1" t="s">
        <v>26</v>
      </c>
      <c r="E13" s="112"/>
      <c r="F13" s="113"/>
      <c r="G13" s="65">
        <f>'[1]Report'!$X$58</f>
        <v>22770.44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1" t="s">
        <v>29</v>
      </c>
      <c r="E14" s="112"/>
      <c r="F14" s="113"/>
      <c r="G14" s="92">
        <f>'[1]Report'!$X$82</f>
        <v>10385.960000000001</v>
      </c>
      <c r="H14" s="5"/>
    </row>
    <row r="15" spans="1:8" ht="26.25" customHeight="1" thickBot="1">
      <c r="A15" s="4"/>
      <c r="B15" s="6"/>
      <c r="C15" s="3" t="s">
        <v>16</v>
      </c>
      <c r="D15" s="111" t="s">
        <v>156</v>
      </c>
      <c r="E15" s="112"/>
      <c r="F15" s="113"/>
      <c r="G15" s="93">
        <f>'[1]Report'!$Z$82</f>
        <v>9343.86000000001</v>
      </c>
      <c r="H15" s="5"/>
    </row>
    <row r="16" spans="1:8" ht="13.5" customHeight="1" thickBot="1">
      <c r="A16" s="4"/>
      <c r="B16" s="6"/>
      <c r="C16" s="3" t="s">
        <v>16</v>
      </c>
      <c r="D16" s="111" t="s">
        <v>157</v>
      </c>
      <c r="E16" s="112"/>
      <c r="F16" s="113"/>
      <c r="G16" s="94">
        <f>'[1]Report'!$S$82+'[1]Report'!$S$83+G14-G15</f>
        <v>16925.16999999999</v>
      </c>
      <c r="H16" s="49"/>
    </row>
    <row r="17" spans="1:8" ht="13.5" customHeight="1" thickBot="1">
      <c r="A17" s="4"/>
      <c r="B17" s="6"/>
      <c r="C17" s="3" t="s">
        <v>16</v>
      </c>
      <c r="D17" s="111" t="s">
        <v>158</v>
      </c>
      <c r="E17" s="112"/>
      <c r="F17" s="113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11" t="s">
        <v>18</v>
      </c>
      <c r="E18" s="112"/>
      <c r="F18" s="113"/>
      <c r="G18" s="14">
        <f>G10</f>
        <v>16710.74</v>
      </c>
      <c r="H18" s="5"/>
    </row>
    <row r="19" spans="1:8" ht="27" customHeight="1" thickBot="1">
      <c r="A19" s="4"/>
      <c r="B19" s="6"/>
      <c r="C19" s="3" t="s">
        <v>16</v>
      </c>
      <c r="D19" s="111" t="s">
        <v>55</v>
      </c>
      <c r="E19" s="112"/>
      <c r="F19" s="113"/>
      <c r="G19" s="73">
        <f>G18+G15-G17</f>
        <v>26054.600000000013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6" t="s">
        <v>32</v>
      </c>
      <c r="E20" s="127"/>
      <c r="F20" s="128"/>
      <c r="G20" s="65">
        <f>'[1]Report'!$X$93</f>
        <v>18772.960000000003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20" t="s">
        <v>151</v>
      </c>
      <c r="E21" s="121"/>
      <c r="F21" s="122"/>
      <c r="G21" s="64">
        <f>'[1]Report'!$X$84</f>
        <v>14517.259999999998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20" t="s">
        <v>152</v>
      </c>
      <c r="E22" s="121"/>
      <c r="F22" s="122"/>
      <c r="G22" s="64">
        <f>'[1]Report'!$X$57</f>
        <v>3470.1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4" t="s">
        <v>153</v>
      </c>
      <c r="E23" s="135"/>
      <c r="F23" s="136"/>
      <c r="G23" s="64">
        <f>'[1]Report'!$X$58</f>
        <v>22770.44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20" t="s">
        <v>35</v>
      </c>
      <c r="E24" s="121"/>
      <c r="F24" s="122"/>
      <c r="G24" s="87">
        <f>G25+G26+G27+G28+G29+G30</f>
        <v>69581.82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3" t="s">
        <v>38</v>
      </c>
      <c r="E25" s="124"/>
      <c r="F25" s="125"/>
      <c r="G25" s="82">
        <f>'[1]Report'!$Z$57+'[1]Report'!$Z$58+'[1]Report'!$Z$72+'[1]Report'!$Z$82+'[1]Report'!$Z$83+'[1]Report'!$Z$84+'[1]Report'!$Z$85+'[1]Report'!$Z$86+'[1]Report'!$Z$87+'[1]Report'!$Z$88+'[1]Report'!$Z$89+'[1]Report'!$Z$93</f>
        <v>69581.82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1" t="s">
        <v>41</v>
      </c>
      <c r="E26" s="112"/>
      <c r="F26" s="113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1" t="s">
        <v>44</v>
      </c>
      <c r="E27" s="112"/>
      <c r="F27" s="113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1" t="s">
        <v>47</v>
      </c>
      <c r="E28" s="112"/>
      <c r="F28" s="113"/>
      <c r="G28" s="96">
        <f>G30</f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1" t="s">
        <v>124</v>
      </c>
      <c r="E29" s="112"/>
      <c r="F29" s="113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11" t="s">
        <v>166</v>
      </c>
      <c r="E30" s="112"/>
      <c r="F30" s="112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11" t="s">
        <v>174</v>
      </c>
      <c r="E31" s="112"/>
      <c r="F31" s="112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11" t="s">
        <v>175</v>
      </c>
      <c r="E32" s="112"/>
      <c r="F32" s="112"/>
      <c r="G32" s="85">
        <v>0</v>
      </c>
      <c r="H32" s="84"/>
      <c r="I32" s="95"/>
      <c r="J32" t="s">
        <v>173</v>
      </c>
    </row>
    <row r="33" spans="1:9" ht="13.5" customHeight="1" thickBot="1">
      <c r="A33" s="4"/>
      <c r="B33" s="13"/>
      <c r="C33" s="3"/>
      <c r="D33" s="111" t="s">
        <v>177</v>
      </c>
      <c r="E33" s="112"/>
      <c r="F33" s="112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11" t="s">
        <v>176</v>
      </c>
      <c r="E34" s="112"/>
      <c r="F34" s="112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1" t="s">
        <v>51</v>
      </c>
      <c r="E35" s="112"/>
      <c r="F35" s="113"/>
      <c r="G35" s="66">
        <f>G24+G10</f>
        <v>86292.56000000001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1" t="s">
        <v>53</v>
      </c>
      <c r="E36" s="112"/>
      <c r="F36" s="113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1" t="s">
        <v>55</v>
      </c>
      <c r="E37" s="112"/>
      <c r="F37" s="113"/>
      <c r="G37" s="73">
        <f>G19</f>
        <v>26054.600000000013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1" t="s">
        <v>57</v>
      </c>
      <c r="E38" s="112"/>
      <c r="F38" s="113"/>
      <c r="G38" s="88">
        <f>G11+G12-G24</f>
        <v>102424.44</v>
      </c>
      <c r="H38" s="49"/>
    </row>
    <row r="39" spans="1:8" ht="38.25" customHeight="1" thickBot="1">
      <c r="A39" s="140" t="s">
        <v>58</v>
      </c>
      <c r="B39" s="141"/>
      <c r="C39" s="141"/>
      <c r="D39" s="141"/>
      <c r="E39" s="141"/>
      <c r="F39" s="160"/>
      <c r="G39" s="141"/>
      <c r="H39" s="16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2.11</v>
      </c>
      <c r="F42" s="80" t="s">
        <v>136</v>
      </c>
      <c r="G42" s="60">
        <v>3810334293</v>
      </c>
      <c r="H42" s="61">
        <f>G13</f>
        <v>22770.44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18772.960000000003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14517.259999999998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3470.1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22770.44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58"/>
      <c r="G47" s="113"/>
      <c r="H47" s="61">
        <f>SUM(H41:H46)</f>
        <v>82301.2</v>
      </c>
    </row>
    <row r="48" spans="1:8" ht="19.5" customHeight="1" thickBot="1">
      <c r="A48" s="140" t="s">
        <v>64</v>
      </c>
      <c r="B48" s="141"/>
      <c r="C48" s="141"/>
      <c r="D48" s="141"/>
      <c r="E48" s="141"/>
      <c r="F48" s="141"/>
      <c r="G48" s="141"/>
      <c r="H48" s="142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5" t="s">
        <v>141</v>
      </c>
      <c r="E49" s="10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5" t="s">
        <v>69</v>
      </c>
      <c r="E50" s="10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5" t="s">
        <v>71</v>
      </c>
      <c r="E51" s="10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5" t="s">
        <v>73</v>
      </c>
      <c r="E52" s="106"/>
      <c r="F52" s="56">
        <v>0</v>
      </c>
      <c r="G52" s="51"/>
      <c r="H52" s="49"/>
    </row>
    <row r="53" spans="1:8" ht="18.75" customHeight="1" thickBot="1">
      <c r="A53" s="163" t="s">
        <v>74</v>
      </c>
      <c r="B53" s="164"/>
      <c r="C53" s="164"/>
      <c r="D53" s="164"/>
      <c r="E53" s="164"/>
      <c r="F53" s="164"/>
      <c r="G53" s="164"/>
      <c r="H53" s="165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5" t="s">
        <v>15</v>
      </c>
      <c r="E54" s="10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5" t="s">
        <v>18</v>
      </c>
      <c r="E55" s="10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5" t="s">
        <v>20</v>
      </c>
      <c r="E56" s="10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5" t="s">
        <v>53</v>
      </c>
      <c r="E57" s="10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5" t="s">
        <v>55</v>
      </c>
      <c r="E58" s="10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2" t="s">
        <v>57</v>
      </c>
      <c r="E59" s="133"/>
      <c r="F59" s="57">
        <f>D66+E66+F66+G66+H66</f>
        <v>83816.51999999997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161.72789468780368</v>
      </c>
      <c r="E63" s="76">
        <f>E64/117.48</f>
        <v>227.5680966973102</v>
      </c>
      <c r="F63" s="76">
        <f>F64/12</f>
        <v>1260.9016666666669</v>
      </c>
      <c r="G63" s="77">
        <f>G64/18.26</f>
        <v>1442.797371303395</v>
      </c>
      <c r="H63" s="78">
        <f>H64/0.88</f>
        <v>336.1590909090909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'[1]Report'!$X$69</f>
        <v>243009.10000000006</v>
      </c>
      <c r="E64" s="65">
        <f>'[1]Report'!$X$62+'[1]Report'!$X$63+'[1]Report'!$X$64+'[1]Report'!$X$66+'[1]Report'!$X$67+'[1]Report'!$X$68</f>
        <v>26734.700000000004</v>
      </c>
      <c r="F64" s="65">
        <f>'[1]Report'!$X$52+'[1]Report'!$X$55</f>
        <v>15130.820000000003</v>
      </c>
      <c r="G64" s="72">
        <f>'[1]Report'!$X$80+'[1]Report'!$X$90</f>
        <v>26345.479999999996</v>
      </c>
      <c r="H64" s="68">
        <f>'[1]Report'!$X$77</f>
        <v>295.82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'[1]Report'!$Z$61+'[1]Report'!$Z$69+'[1]Report'!$Z$78+'[1]Report'!$Z$79</f>
        <v>192255.20000000007</v>
      </c>
      <c r="E65" s="65">
        <f>'[1]Report'!$Z$59+'[1]Report'!$Z$60+'[1]Report'!$Z$62+'[1]Report'!$Z$63+'[1]Report'!$Z$64+'[1]Report'!$Z$66+'[1]Report'!$Z$67+'[1]Report'!$Z$68+'[1]Report'!$Z$74+'[1]Report'!$Z$75</f>
        <v>15650.820000000005</v>
      </c>
      <c r="F65" s="65">
        <f>'[1]Report'!$Z$52+'[1]Report'!$Z$55</f>
        <v>9957.02</v>
      </c>
      <c r="G65" s="69">
        <f>'[1]Report'!$Z$53+'[1]Report'!$Z$54+'[1]Report'!$Z$80+'[1]Report'!$Z$81+'[1]Report'!$Z$90+'[1]Report'!$Z$91+'[1]Report'!$Z$92</f>
        <v>9738.470000000003</v>
      </c>
      <c r="H65" s="69">
        <f>'[1]Report'!$Z$77+'[1]Report'!$Z$96</f>
        <v>97.88999999999994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50753.899999999994</v>
      </c>
      <c r="E66" s="76">
        <f>E64-E65</f>
        <v>11083.88</v>
      </c>
      <c r="F66" s="76">
        <f>F64-F65</f>
        <v>5173.800000000003</v>
      </c>
      <c r="G66" s="78">
        <f>G64-G65</f>
        <v>16607.009999999995</v>
      </c>
      <c r="H66" s="78">
        <f>H64-H65</f>
        <v>197.93000000000006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D64+'[1]Report'!$U$69</f>
        <v>243006.48000000007</v>
      </c>
      <c r="E67" s="70">
        <f>'[1]Report'!$U$62+'[1]Report'!$U$63+'[1]Report'!$U$64+'[1]Report'!$U$66+'[1]Report'!$U$67+'[1]Report'!$U$68+E64</f>
        <v>23874.990000000005</v>
      </c>
      <c r="F67" s="71">
        <f>F64+'[1]Report'!$U$52+'[1]Report'!$U$55</f>
        <v>-4811.289999999997</v>
      </c>
      <c r="G67" s="71">
        <f>G64+'[1]Report'!$U$53+'[1]Report'!$U$54+'[1]Report'!$U$70+'[1]Report'!$U$71+'[1]Report'!$U$80+'[1]Report'!$U$90</f>
        <v>-4076.2900000000027</v>
      </c>
      <c r="H67" s="71">
        <f>H64+'[1]Report'!$U$77</f>
        <v>293.54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-2.6199999999953434</v>
      </c>
      <c r="E68" s="44">
        <f>E67-E64</f>
        <v>-2859.709999999999</v>
      </c>
      <c r="F68" s="44">
        <f>F67-F64</f>
        <v>-19942.11</v>
      </c>
      <c r="G68" s="44">
        <f>G67-G64</f>
        <v>-30421.769999999997</v>
      </c>
      <c r="H68" s="44">
        <f>H67-H64</f>
        <v>-2.2799999999999727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7" t="s">
        <v>145</v>
      </c>
      <c r="E69" s="138"/>
      <c r="F69" s="138"/>
      <c r="G69" s="138"/>
      <c r="H69" s="13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4" t="s">
        <v>145</v>
      </c>
      <c r="E70" s="115"/>
      <c r="F70" s="115"/>
      <c r="G70" s="115"/>
      <c r="H70" s="11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40" t="s">
        <v>101</v>
      </c>
      <c r="B72" s="141"/>
      <c r="C72" s="141"/>
      <c r="D72" s="141"/>
      <c r="E72" s="141"/>
      <c r="F72" s="141"/>
      <c r="G72" s="141"/>
      <c r="H72" s="142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1"/>
      <c r="F73" s="112"/>
      <c r="G73" s="113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1"/>
      <c r="F74" s="112"/>
      <c r="G74" s="113"/>
      <c r="H74" s="26">
        <v>8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1"/>
      <c r="F75" s="112"/>
      <c r="G75" s="113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4"/>
      <c r="F76" s="115"/>
      <c r="G76" s="116"/>
      <c r="H76" s="26">
        <f>D68+E68+F68+G68+H68</f>
        <v>-53228.48999999999</v>
      </c>
    </row>
    <row r="77" spans="1:8" ht="25.5" customHeight="1" thickBot="1">
      <c r="A77" s="140" t="s">
        <v>107</v>
      </c>
      <c r="B77" s="141"/>
      <c r="C77" s="141"/>
      <c r="D77" s="141"/>
      <c r="E77" s="141"/>
      <c r="F77" s="141"/>
      <c r="G77" s="141"/>
      <c r="H77" s="142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1"/>
      <c r="F78" s="112"/>
      <c r="G78" s="113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17"/>
      <c r="F79" s="118"/>
      <c r="G79" s="119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8" t="s">
        <v>167</v>
      </c>
      <c r="F80" s="109"/>
      <c r="G80" s="109"/>
      <c r="H80" s="110"/>
    </row>
    <row r="81" ht="12.75">
      <c r="A81" s="1"/>
    </row>
    <row r="82" ht="12.75">
      <c r="A82" s="1"/>
    </row>
    <row r="83" spans="1:8" ht="38.25" customHeight="1">
      <c r="A83" s="107" t="s">
        <v>172</v>
      </c>
      <c r="B83" s="107"/>
      <c r="C83" s="107"/>
      <c r="D83" s="107"/>
      <c r="E83" s="107"/>
      <c r="F83" s="107"/>
      <c r="G83" s="107"/>
      <c r="H83" s="107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9" t="s">
        <v>115</v>
      </c>
      <c r="D86" s="130"/>
      <c r="E86" s="131"/>
    </row>
    <row r="87" spans="1:5" ht="18.75" customHeight="1" thickBot="1">
      <c r="A87" s="29">
        <v>2</v>
      </c>
      <c r="B87" s="4" t="s">
        <v>116</v>
      </c>
      <c r="C87" s="129" t="s">
        <v>117</v>
      </c>
      <c r="D87" s="130"/>
      <c r="E87" s="131"/>
    </row>
    <row r="88" spans="1:5" ht="16.5" customHeight="1" thickBot="1">
      <c r="A88" s="29">
        <v>3</v>
      </c>
      <c r="B88" s="4" t="s">
        <v>118</v>
      </c>
      <c r="C88" s="129" t="s">
        <v>119</v>
      </c>
      <c r="D88" s="130"/>
      <c r="E88" s="131"/>
    </row>
    <row r="89" spans="1:5" ht="13.5" thickBot="1">
      <c r="A89" s="29">
        <v>4</v>
      </c>
      <c r="B89" s="4" t="s">
        <v>16</v>
      </c>
      <c r="C89" s="129" t="s">
        <v>120</v>
      </c>
      <c r="D89" s="130"/>
      <c r="E89" s="131"/>
    </row>
    <row r="90" spans="1:5" ht="24" customHeight="1" thickBot="1">
      <c r="A90" s="29">
        <v>5</v>
      </c>
      <c r="B90" s="4" t="s">
        <v>86</v>
      </c>
      <c r="C90" s="129" t="s">
        <v>121</v>
      </c>
      <c r="D90" s="130"/>
      <c r="E90" s="131"/>
    </row>
    <row r="91" spans="1:5" ht="21" customHeight="1" thickBot="1">
      <c r="A91" s="30">
        <v>6</v>
      </c>
      <c r="B91" s="31" t="s">
        <v>122</v>
      </c>
      <c r="C91" s="129" t="s">
        <v>123</v>
      </c>
      <c r="D91" s="130"/>
      <c r="E91" s="131"/>
    </row>
    <row r="93" spans="2:3" ht="15">
      <c r="B93" s="104" t="s">
        <v>178</v>
      </c>
      <c r="C93" s="104"/>
    </row>
    <row r="94" spans="2:4" ht="15">
      <c r="B94" s="97" t="s">
        <v>179</v>
      </c>
      <c r="C94" s="98" t="s">
        <v>180</v>
      </c>
      <c r="D94" s="99" t="s">
        <v>181</v>
      </c>
    </row>
    <row r="95" spans="2:4" ht="25.5">
      <c r="B95" s="100" t="s">
        <v>182</v>
      </c>
      <c r="C95" s="101">
        <f>'[1]Report'!$X$94</f>
        <v>168.12</v>
      </c>
      <c r="D95" s="102">
        <f>'[1]Report'!$Z$94</f>
        <v>127.18000000000002</v>
      </c>
    </row>
    <row r="96" spans="2:4" ht="25.5">
      <c r="B96" s="100" t="s">
        <v>183</v>
      </c>
      <c r="C96" s="103">
        <f>'[1]Report'!$R$374 '[1]Report'!$R$374</f>
        <v>0</v>
      </c>
      <c r="D96" s="102">
        <f>'[1]Report'!$Z$73</f>
        <v>36.58999999999999</v>
      </c>
    </row>
  </sheetData>
  <sheetProtection/>
  <mergeCells count="70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B93:C93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2017-03-14T08:07:10Z</dcterms:modified>
  <cp:category/>
  <cp:version/>
  <cp:contentType/>
  <cp:contentStatus/>
</cp:coreProperties>
</file>