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  <sheet name="Отчет о совместимости" sheetId="4" r:id="rId4"/>
    <sheet name="Лист3" sheetId="5" r:id="rId5"/>
  </sheets>
  <externalReferences>
    <externalReference r:id="rId8"/>
    <externalReference r:id="rId9"/>
    <externalReference r:id="rId10"/>
    <externalReference r:id="rId11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<sst xmlns="http://schemas.openxmlformats.org/spreadsheetml/2006/main" count="299" uniqueCount="194">
  <si>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</si>
  <si>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</si>
  <si>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</si>
  <si>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</si>
  <si>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</si>
  <si>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</si>
  <si>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</si>
  <si>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</si>
  <si>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</si>
  <si>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</si>
  <si>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</si>
  <si>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</si>
  <si>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</si>
  <si>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</si>
  <si>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</si>
  <si>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</si>
  <si>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</si>
  <si>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</si>
  <si>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</si>
  <si>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</si>
  <si>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</si>
  <si>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</si>
  <si>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</si>
  <si>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</si>
  <si>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</si>
  <si>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</si>
  <si>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</si>
  <si>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</si>
  <si>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</si>
  <si>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</si>
  <si>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</si>
  <si>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</si>
  <si>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</si>
  <si>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</si>
  <si>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</si>
  <si>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</si>
  <si>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</si>
  <si>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</si>
  <si>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</si>
  <si>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</si>
  <si>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</si>
  <si>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</si>
  <si>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</si>
  <si>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</si>
  <si>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</si>
  <si>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</si>
  <si>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</si>
  <si>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</si>
  <si>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</si>
  <si>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</si>
  <si>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</si>
  <si>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</si>
  <si>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</si>
  <si>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</si>
  <si>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</si>
  <si>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</si>
  <si>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</si>
  <si>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</si>
  <si>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</si>
  <si>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</si>
  <si>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</si>
  <si>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</si>
  <si>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</si>
  <si>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</si>
  <si>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</si>
  <si>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</si>
  <si>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</si>
  <si>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</si>
  <si>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</si>
  <si>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</si>
  <si>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</si>
  <si>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</si>
  <si>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</si>
  <si>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</si>
  <si>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</si>
  <si>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</si>
  <si>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</si>
  <si>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</si>
  <si>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</si>
  <si>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</si>
  <si>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</si>
  <si>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</si>
  <si>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</si>
  <si>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</si>
  <si>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</si>
  <si>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</si>
  <si>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</si>
  <si>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</si>
  <si>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</si>
  <si>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</si>
  <si>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</si>
  <si>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</si>
  <si>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</si>
  <si>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</si>
  <si>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</si>
  <si>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</si>
  <si>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</si>
  <si>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</si>
  <si>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</si>
  <si>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</si>
  <si>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</si>
  <si>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</si>
  <si>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</si>
  <si>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</si>
  <si>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</si>
  <si>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</si>
  <si>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</si>
  <si>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</si>
  <si>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</si>
  <si>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</si>
  <si>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</si>
  <si>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</si>
  <si>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</si>
  <si>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</si>
  <si>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</si>
  <si>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</si>
  <si>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</si>
  <si>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</si>
  <si>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</si>
  <si>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</si>
  <si>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</si>
  <si>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</si>
  <si>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</si>
  <si>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</si>
  <si>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</si>
  <si>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</si>
  <si>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</si>
  <si>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</si>
  <si>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</si>
  <si>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</si>
  <si>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</si>
  <si>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</si>
  <si>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</si>
  <si>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</si>
  <si>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</si>
  <si>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</si>
  <si>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</si>
  <si>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</si>
  <si>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</si>
  <si>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</si>
  <si>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</si>
  <si>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</si>
  <si>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</si>
  <si>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</si>
  <si>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</si>
  <si>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</si>
  <si>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</si>
  <si>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</si>
  <si>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</si>
  <si>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</si>
  <si>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</si>
  <si>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</si>
  <si>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</si>
  <si>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</si>
  <si>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</si>
  <si>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</si>
  <si>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</si>
  <si>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</si>
  <si>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</si>
  <si>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</si>
  <si>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</si>
  <si>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</si>
  <si>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</si>
  <si>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</si>
  <si>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</si>
  <si>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</si>
  <si>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</si>
  <si>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</si>
  <si>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</si>
  <si>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</si>
  <si>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</si>
  <si>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</si>
  <si>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</si>
  <si>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</si>
  <si>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</si>
  <si>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</si>
  <si>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</si>
  <si>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</si>
  <si>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Отчет о совместимости для 40 лет Октября, 14.xls</t>
  </si>
  <si>
    <t>Дата отчета: 20.03.2016 0:21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</si>
  <si>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</si>
  <si>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</si>
  <si>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</si>
  <si>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</si>
  <si>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</si>
  <si>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2.8.'!G13:G15</t>
  </si>
  <si>
    <t>2.8.'!G20:G23</t>
  </si>
  <si>
    <t>2.8.'!G25</t>
  </si>
  <si>
    <t>2.8.'!G27</t>
  </si>
  <si>
    <t>2.8.'!G29</t>
  </si>
  <si>
    <t>2.8.'!D64:H65</t>
  </si>
  <si>
    <t>2.8.'!D67:H67</t>
  </si>
  <si>
    <t>Excel 97-2003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</si>
  <si>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ГЕРОЯ ИВАНА ТОНКОНОГА, д. 31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</si>
</sst>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25" borderId="10" xfId="0" applyNumberFormat="1" applyFont="1" applyFill="1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1" fillId="0" borderId="0" xfId="42" applyNumberFormat="1" applyAlignment="1" applyProtection="1" quotePrefix="1">
      <alignment horizontal="center" vertical="top" wrapText="1"/>
      <protection/>
    </xf>
    <xf numFmtId="0" fontId="0" fillId="0" borderId="36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1" fillId="0" borderId="24" xfId="42" applyNumberFormat="1" applyBorder="1" applyAlignment="1" applyProtection="1" quotePrefix="1">
      <alignment horizontal="center" vertical="top" wrapText="1"/>
      <protection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2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8;&#1086;&#1085;&#1082;&#1086;&#1085;&#1086;&#1075;&#1072;\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880.5</v>
          </cell>
          <cell r="H7">
            <v>0</v>
          </cell>
          <cell r="I7">
            <v>453.61</v>
          </cell>
        </row>
        <row r="9">
          <cell r="C9">
            <v>7650.15</v>
          </cell>
          <cell r="F9">
            <v>5139.68</v>
          </cell>
          <cell r="I9">
            <v>5566.77</v>
          </cell>
        </row>
        <row r="12">
          <cell r="C12">
            <v>114.75</v>
          </cell>
          <cell r="F12">
            <v>114.75</v>
          </cell>
          <cell r="I12">
            <v>42.35</v>
          </cell>
        </row>
        <row r="13">
          <cell r="C13">
            <v>40367.86</v>
          </cell>
          <cell r="F13">
            <v>40367.86</v>
          </cell>
          <cell r="I13">
            <v>27253.39</v>
          </cell>
        </row>
        <row r="16">
          <cell r="F16">
            <v>4036.4</v>
          </cell>
          <cell r="I16">
            <v>1542.96</v>
          </cell>
        </row>
        <row r="18">
          <cell r="F18">
            <v>4396.4</v>
          </cell>
          <cell r="I18">
            <v>1396.33</v>
          </cell>
        </row>
        <row r="20">
          <cell r="F20">
            <v>7360.86</v>
          </cell>
          <cell r="I20">
            <v>1111.14</v>
          </cell>
        </row>
        <row r="22">
          <cell r="I22">
            <v>2783.04</v>
          </cell>
        </row>
        <row r="25">
          <cell r="F25">
            <v>4062.88</v>
          </cell>
          <cell r="I25">
            <v>1426.37</v>
          </cell>
        </row>
        <row r="26">
          <cell r="C26">
            <v>3900.07</v>
          </cell>
          <cell r="F26">
            <v>3338.03</v>
          </cell>
          <cell r="I26">
            <v>1790.98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8" sqref="H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9" t="s">
        <v>193</v>
      </c>
      <c r="B1" s="129"/>
      <c r="C1" s="129"/>
      <c r="D1" s="129"/>
      <c r="E1" s="129"/>
      <c r="F1" s="129"/>
      <c r="G1" s="129"/>
      <c r="H1" s="12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8"/>
      <c r="E3" s="139"/>
      <c r="F3" s="14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0"/>
      <c r="E4" s="131"/>
      <c r="F4" s="132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3"/>
      <c r="E5" s="134"/>
      <c r="F5" s="135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36"/>
      <c r="E6" s="113"/>
      <c r="F6" s="137"/>
      <c r="G6" s="36">
        <v>42369</v>
      </c>
      <c r="H6" s="5"/>
    </row>
    <row r="7" spans="1:8" ht="38.25" customHeight="1" thickBot="1">
      <c r="A7" s="116" t="s">
        <v>13</v>
      </c>
      <c r="B7" s="117"/>
      <c r="C7" s="117"/>
      <c r="D7" s="118"/>
      <c r="E7" s="118"/>
      <c r="F7" s="118"/>
      <c r="G7" s="117"/>
      <c r="H7" s="119"/>
    </row>
    <row r="8" spans="1:8" ht="33" customHeight="1" thickBot="1">
      <c r="A8" s="40" t="s">
        <v>0</v>
      </c>
      <c r="B8" s="39" t="s">
        <v>1</v>
      </c>
      <c r="C8" s="41" t="s">
        <v>2</v>
      </c>
      <c r="D8" s="141" t="s">
        <v>3</v>
      </c>
      <c r="E8" s="142"/>
      <c r="F8" s="14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6" t="s">
        <v>15</v>
      </c>
      <c r="E9" s="139"/>
      <c r="F9" s="157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6" t="s">
        <v>18</v>
      </c>
      <c r="E10" s="139"/>
      <c r="F10" s="157"/>
      <c r="G10" s="63">
        <v>-3425.98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6" t="s">
        <v>20</v>
      </c>
      <c r="E11" s="139"/>
      <c r="F11" s="157"/>
      <c r="G11" s="90">
        <f>39757.81+3183.4+5138.94+7445.07+1027.54+13298.04</f>
        <v>69850.8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61" t="s">
        <v>23</v>
      </c>
      <c r="E12" s="162"/>
      <c r="F12" s="163"/>
      <c r="G12" s="91">
        <f>G13+G14+G20+G21+G22+G23+G31</f>
        <v>25847.6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2" t="s">
        <v>26</v>
      </c>
      <c r="E13" s="123"/>
      <c r="F13" s="127"/>
      <c r="G13" s="65">
        <f>819.82+'[4]Page1'!$F$20</f>
        <v>8180.679999999999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2" t="s">
        <v>29</v>
      </c>
      <c r="E14" s="123"/>
      <c r="F14" s="127"/>
      <c r="G14" s="92">
        <f>807.28+'[4]Page1'!$F$16</f>
        <v>4843.68</v>
      </c>
      <c r="H14" s="5"/>
    </row>
    <row r="15" spans="1:8" ht="26.25" customHeight="1" thickBot="1">
      <c r="A15" s="4"/>
      <c r="B15" s="6"/>
      <c r="C15" s="3" t="s">
        <v>16</v>
      </c>
      <c r="D15" s="122" t="s">
        <v>156</v>
      </c>
      <c r="E15" s="123"/>
      <c r="F15" s="127"/>
      <c r="G15" s="93">
        <f>379.54+'[4]Page1'!$I$16</f>
        <v>1922.5</v>
      </c>
      <c r="H15" s="5"/>
    </row>
    <row r="16" spans="1:8" ht="13.5" customHeight="1" thickBot="1">
      <c r="A16" s="4"/>
      <c r="B16" s="6"/>
      <c r="C16" s="3" t="s">
        <v>16</v>
      </c>
      <c r="D16" s="122" t="s">
        <v>157</v>
      </c>
      <c r="E16" s="123"/>
      <c r="F16" s="127"/>
      <c r="G16" s="94">
        <f>13298.04+G14-G15</f>
        <v>16219.220000000001</v>
      </c>
      <c r="H16" s="49"/>
    </row>
    <row r="17" spans="1:8" ht="13.5" customHeight="1" thickBot="1">
      <c r="A17" s="4"/>
      <c r="B17" s="6"/>
      <c r="C17" s="3" t="s">
        <v>16</v>
      </c>
      <c r="D17" s="122" t="s">
        <v>158</v>
      </c>
      <c r="E17" s="123"/>
      <c r="F17" s="127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22" t="s">
        <v>18</v>
      </c>
      <c r="E18" s="123"/>
      <c r="F18" s="127"/>
      <c r="G18" s="14">
        <f>G10</f>
        <v>-3425.98</v>
      </c>
      <c r="H18" s="5"/>
    </row>
    <row r="19" spans="1:8" ht="27" customHeight="1" thickBot="1">
      <c r="A19" s="4"/>
      <c r="B19" s="6"/>
      <c r="C19" s="3" t="s">
        <v>16</v>
      </c>
      <c r="D19" s="122" t="s">
        <v>55</v>
      </c>
      <c r="E19" s="123"/>
      <c r="F19" s="127"/>
      <c r="G19" s="73">
        <f>G18+G15-G17</f>
        <v>-1503.48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5">
        <f>765.58+'[4]Page1'!$F$25</f>
        <v>4828.46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56" t="s">
        <v>151</v>
      </c>
      <c r="E21" s="139"/>
      <c r="F21" s="157"/>
      <c r="G21" s="64">
        <f>879.28+'[4]Page1'!$F$18</f>
        <v>5275.679999999999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56" t="s">
        <v>152</v>
      </c>
      <c r="E22" s="139"/>
      <c r="F22" s="157"/>
      <c r="G22" s="64">
        <f>176.1+'[4]Page1'!$F$7</f>
        <v>1056.6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8" t="s">
        <v>153</v>
      </c>
      <c r="E23" s="159"/>
      <c r="F23" s="160"/>
      <c r="G23" s="64">
        <f>782+'[4]Page1'!$F$7</f>
        <v>1662.5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56" t="s">
        <v>35</v>
      </c>
      <c r="E24" s="139"/>
      <c r="F24" s="157"/>
      <c r="G24" s="87">
        <f>G25+G26+G27+G28+G29+G30</f>
        <v>10898.21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1" t="s">
        <v>38</v>
      </c>
      <c r="E25" s="162"/>
      <c r="F25" s="163"/>
      <c r="G25" s="82">
        <f>572.77+528.15+282.79+336.74+84.77+379.54+'[4]Page1'!$I$7+'[4]Page1'!$I$16+'[4]Page1'!$I$18+'[4]Page1'!$I$20+'[4]Page1'!$I$22+'[4]Page1'!$I$25</f>
        <v>10898.21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2" t="s">
        <v>41</v>
      </c>
      <c r="E26" s="123"/>
      <c r="F26" s="12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2" t="s">
        <v>44</v>
      </c>
      <c r="E27" s="123"/>
      <c r="F27" s="127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2" t="s">
        <v>47</v>
      </c>
      <c r="E28" s="123"/>
      <c r="F28" s="127"/>
      <c r="G28" s="96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2" t="s">
        <v>124</v>
      </c>
      <c r="E29" s="123"/>
      <c r="F29" s="127"/>
      <c r="G29" s="70">
        <f>'[4]Page1'!$H$7</f>
        <v>0</v>
      </c>
      <c r="H29" s="83"/>
      <c r="I29" s="79"/>
    </row>
    <row r="30" spans="1:9" ht="13.5" customHeight="1" thickBot="1">
      <c r="A30" s="4"/>
      <c r="B30" s="13"/>
      <c r="C30" s="3"/>
      <c r="D30" s="122" t="s">
        <v>166</v>
      </c>
      <c r="E30" s="123"/>
      <c r="F30" s="123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22" t="s">
        <v>174</v>
      </c>
      <c r="E31" s="123"/>
      <c r="F31" s="123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22" t="s">
        <v>175</v>
      </c>
      <c r="E32" s="123"/>
      <c r="F32" s="123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22" t="s">
        <v>177</v>
      </c>
      <c r="E33" s="123"/>
      <c r="F33" s="123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22" t="s">
        <v>176</v>
      </c>
      <c r="E34" s="123"/>
      <c r="F34" s="123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22" t="s">
        <v>51</v>
      </c>
      <c r="E35" s="123"/>
      <c r="F35" s="127"/>
      <c r="G35" s="66">
        <f>G24+G10</f>
        <v>7472.23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2" t="s">
        <v>53</v>
      </c>
      <c r="E36" s="123"/>
      <c r="F36" s="127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2" t="s">
        <v>55</v>
      </c>
      <c r="E37" s="123"/>
      <c r="F37" s="127"/>
      <c r="G37" s="73">
        <f>G19</f>
        <v>-1503.48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2" t="s">
        <v>57</v>
      </c>
      <c r="E38" s="123"/>
      <c r="F38" s="127"/>
      <c r="G38" s="88">
        <f>G11+G12-G24</f>
        <v>84800.19</v>
      </c>
      <c r="H38" s="49"/>
    </row>
    <row r="39" spans="1:8" ht="38.25" customHeight="1" thickBot="1">
      <c r="A39" s="120" t="s">
        <v>58</v>
      </c>
      <c r="B39" s="121"/>
      <c r="C39" s="121"/>
      <c r="D39" s="121"/>
      <c r="E39" s="121"/>
      <c r="F39" s="117"/>
      <c r="G39" s="121"/>
      <c r="H39" s="11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6.85</v>
      </c>
      <c r="F42" s="80" t="s">
        <v>136</v>
      </c>
      <c r="G42" s="60">
        <v>3810334293</v>
      </c>
      <c r="H42" s="61">
        <f>G13</f>
        <v>8180.679999999999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4828.46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5275.679999999999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1056.6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1662.5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4"/>
      <c r="G47" s="127"/>
      <c r="H47" s="61">
        <f>SUM(H41:H46)</f>
        <v>21003.92</v>
      </c>
    </row>
    <row r="48" spans="1:8" ht="19.5" customHeight="1" thickBot="1">
      <c r="A48" s="120" t="s">
        <v>64</v>
      </c>
      <c r="B48" s="121"/>
      <c r="C48" s="121"/>
      <c r="D48" s="121"/>
      <c r="E48" s="121"/>
      <c r="F48" s="121"/>
      <c r="G48" s="121"/>
      <c r="H48" s="128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14" t="s">
        <v>141</v>
      </c>
      <c r="E49" s="115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14" t="s">
        <v>69</v>
      </c>
      <c r="E50" s="115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14" t="s">
        <v>71</v>
      </c>
      <c r="E51" s="115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14" t="s">
        <v>73</v>
      </c>
      <c r="E52" s="115"/>
      <c r="F52" s="56">
        <v>0</v>
      </c>
      <c r="G52" s="51"/>
      <c r="H52" s="49"/>
    </row>
    <row r="53" spans="1:8" ht="18.75" customHeight="1" thickBot="1">
      <c r="A53" s="124" t="s">
        <v>74</v>
      </c>
      <c r="B53" s="125"/>
      <c r="C53" s="125"/>
      <c r="D53" s="125"/>
      <c r="E53" s="125"/>
      <c r="F53" s="125"/>
      <c r="G53" s="125"/>
      <c r="H53" s="126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14" t="s">
        <v>15</v>
      </c>
      <c r="E54" s="115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14" t="s">
        <v>18</v>
      </c>
      <c r="E55" s="115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14" t="s">
        <v>20</v>
      </c>
      <c r="E56" s="115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14" t="s">
        <v>53</v>
      </c>
      <c r="E57" s="115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14" t="s">
        <v>55</v>
      </c>
      <c r="E58" s="115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54" t="s">
        <v>57</v>
      </c>
      <c r="E59" s="155"/>
      <c r="F59" s="57">
        <f>D66+E66+F66+G66+H66</f>
        <v>17974.35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32.183005231002674</v>
      </c>
      <c r="E63" s="76">
        <f>E64/117.48</f>
        <v>61.11295539666326</v>
      </c>
      <c r="F63" s="76">
        <f>F64/12</f>
        <v>344.81583333333333</v>
      </c>
      <c r="G63" s="77">
        <f>G64/18.26</f>
        <v>0</v>
      </c>
      <c r="H63" s="78">
        <f>H64/0.88</f>
        <v>155.3068181818182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7989.68+'[4]Page1'!$F$13</f>
        <v>48357.54</v>
      </c>
      <c r="E64" s="65">
        <f>2039.87+'[4]Page1'!$F$9</f>
        <v>7179.55</v>
      </c>
      <c r="F64" s="65">
        <f>799.76+'[4]Page1'!$F$26</f>
        <v>4137.79</v>
      </c>
      <c r="G64" s="72">
        <f>0</f>
        <v>0</v>
      </c>
      <c r="H64" s="68">
        <f>21.92+'[4]Page1'!$F$12</f>
        <v>136.67000000000002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5396.07+'[4]Page1'!$I$13</f>
        <v>32649.46</v>
      </c>
      <c r="E65" s="65">
        <f>1314.78+'[4]Page1'!$I$9</f>
        <v>6881.55</v>
      </c>
      <c r="F65" s="65">
        <f>384.46+'[4]Page1'!$I$26</f>
        <v>2175.44</v>
      </c>
      <c r="G65" s="69">
        <v>0</v>
      </c>
      <c r="H65" s="69">
        <f>87.58+0.82+'[4]Page1'!$I$12</f>
        <v>130.75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15708.080000000002</v>
      </c>
      <c r="E66" s="76">
        <f>E64-E65</f>
        <v>298</v>
      </c>
      <c r="F66" s="76">
        <f>F64-F65</f>
        <v>1962.35</v>
      </c>
      <c r="G66" s="78">
        <f>G64-G65</f>
        <v>0</v>
      </c>
      <c r="H66" s="78">
        <f>H64-H65</f>
        <v>5.920000000000016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7989.68+'[4]Page1'!$C$13</f>
        <v>48357.54</v>
      </c>
      <c r="E67" s="70">
        <f>2039.87+'[4]Page1'!$C$9</f>
        <v>9690.02</v>
      </c>
      <c r="F67" s="71">
        <f>799.76+'[4]Page1'!$C$26</f>
        <v>4699.83</v>
      </c>
      <c r="G67" s="71">
        <v>0</v>
      </c>
      <c r="H67" s="71">
        <f>'[4]Page1'!$C$12</f>
        <v>114.75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2510.4700000000003</v>
      </c>
      <c r="F68" s="44">
        <f>F67-F64</f>
        <v>562.04</v>
      </c>
      <c r="G68" s="44">
        <f>G67-G64</f>
        <v>0</v>
      </c>
      <c r="H68" s="44">
        <f>H67-H64</f>
        <v>-21.920000000000016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145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145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20" t="s">
        <v>101</v>
      </c>
      <c r="B72" s="121"/>
      <c r="C72" s="121"/>
      <c r="D72" s="121"/>
      <c r="E72" s="121"/>
      <c r="F72" s="121"/>
      <c r="G72" s="121"/>
      <c r="H72" s="128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22"/>
      <c r="F73" s="123"/>
      <c r="G73" s="127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22"/>
      <c r="F74" s="123"/>
      <c r="G74" s="127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22"/>
      <c r="F75" s="123"/>
      <c r="G75" s="127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51"/>
      <c r="F76" s="152"/>
      <c r="G76" s="153"/>
      <c r="H76" s="26">
        <f>D68+E68+F68+G68+H68</f>
        <v>3050.59</v>
      </c>
    </row>
    <row r="77" spans="1:8" ht="25.5" customHeight="1" thickBot="1">
      <c r="A77" s="120" t="s">
        <v>107</v>
      </c>
      <c r="B77" s="121"/>
      <c r="C77" s="121"/>
      <c r="D77" s="121"/>
      <c r="E77" s="121"/>
      <c r="F77" s="121"/>
      <c r="G77" s="121"/>
      <c r="H77" s="128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22"/>
      <c r="F78" s="123"/>
      <c r="G78" s="127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71"/>
      <c r="F79" s="172"/>
      <c r="G79" s="173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8" t="s">
        <v>167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172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45" t="s">
        <v>115</v>
      </c>
      <c r="D86" s="146"/>
      <c r="E86" s="147"/>
    </row>
    <row r="87" spans="1:5" ht="18.75" customHeight="1" thickBot="1">
      <c r="A87" s="29">
        <v>2</v>
      </c>
      <c r="B87" s="4" t="s">
        <v>116</v>
      </c>
      <c r="C87" s="145" t="s">
        <v>117</v>
      </c>
      <c r="D87" s="146"/>
      <c r="E87" s="147"/>
    </row>
    <row r="88" spans="1:5" ht="16.5" customHeight="1" thickBot="1">
      <c r="A88" s="29">
        <v>3</v>
      </c>
      <c r="B88" s="4" t="s">
        <v>118</v>
      </c>
      <c r="C88" s="145" t="s">
        <v>119</v>
      </c>
      <c r="D88" s="146"/>
      <c r="E88" s="147"/>
    </row>
    <row r="89" spans="1:5" ht="13.5" thickBot="1">
      <c r="A89" s="29">
        <v>4</v>
      </c>
      <c r="B89" s="4" t="s">
        <v>16</v>
      </c>
      <c r="C89" s="145" t="s">
        <v>120</v>
      </c>
      <c r="D89" s="146"/>
      <c r="E89" s="147"/>
    </row>
    <row r="90" spans="1:5" ht="24" customHeight="1" thickBot="1">
      <c r="A90" s="29">
        <v>5</v>
      </c>
      <c r="B90" s="4" t="s">
        <v>86</v>
      </c>
      <c r="C90" s="145" t="s">
        <v>121</v>
      </c>
      <c r="D90" s="146"/>
      <c r="E90" s="147"/>
    </row>
    <row r="91" spans="1:5" ht="21" customHeight="1" thickBot="1">
      <c r="A91" s="30">
        <v>6</v>
      </c>
      <c r="B91" s="31" t="s">
        <v>122</v>
      </c>
      <c r="C91" s="145" t="s">
        <v>123</v>
      </c>
      <c r="D91" s="146"/>
      <c r="E91" s="147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97" t="s">
        <v>178</v>
      </c>
      <c r="C1" s="97"/>
      <c r="D1" s="104"/>
      <c r="E1" s="104"/>
      <c r="F1" s="104"/>
    </row>
    <row r="2" spans="2:6" ht="12.75">
      <c r="B2" s="97" t="s">
        <v>179</v>
      </c>
      <c r="C2" s="97"/>
      <c r="D2" s="104"/>
      <c r="E2" s="104"/>
      <c r="F2" s="104"/>
    </row>
    <row r="3" spans="2:6" ht="12.75">
      <c r="B3" s="98"/>
      <c r="C3" s="98"/>
      <c r="D3" s="105"/>
      <c r="E3" s="105"/>
      <c r="F3" s="105"/>
    </row>
    <row r="4" spans="2:6" ht="51">
      <c r="B4" s="98" t="s">
        <v>180</v>
      </c>
      <c r="C4" s="98"/>
      <c r="D4" s="105"/>
      <c r="E4" s="105"/>
      <c r="F4" s="105"/>
    </row>
    <row r="5" spans="2:6" ht="12.75">
      <c r="B5" s="98"/>
      <c r="C5" s="98"/>
      <c r="D5" s="105"/>
      <c r="E5" s="105"/>
      <c r="F5" s="105"/>
    </row>
    <row r="6" spans="2:6" ht="25.5">
      <c r="B6" s="97" t="s">
        <v>181</v>
      </c>
      <c r="C6" s="97"/>
      <c r="D6" s="104"/>
      <c r="E6" s="104" t="s">
        <v>182</v>
      </c>
      <c r="F6" s="104" t="s">
        <v>183</v>
      </c>
    </row>
    <row r="7" spans="2:6" ht="13.5" thickBot="1">
      <c r="B7" s="98"/>
      <c r="C7" s="98"/>
      <c r="D7" s="105"/>
      <c r="E7" s="105"/>
      <c r="F7" s="105"/>
    </row>
    <row r="8" spans="2:6" ht="51">
      <c r="B8" s="99" t="s">
        <v>184</v>
      </c>
      <c r="C8" s="100"/>
      <c r="D8" s="106"/>
      <c r="E8" s="106">
        <v>25</v>
      </c>
      <c r="F8" s="107"/>
    </row>
    <row r="9" spans="2:6" ht="12.75">
      <c r="B9" s="101"/>
      <c r="C9" s="98"/>
      <c r="D9" s="105"/>
      <c r="E9" s="108" t="s">
        <v>185</v>
      </c>
      <c r="F9" s="109" t="s">
        <v>192</v>
      </c>
    </row>
    <row r="10" spans="2:6" ht="12.75">
      <c r="B10" s="101"/>
      <c r="C10" s="98"/>
      <c r="D10" s="105"/>
      <c r="E10" s="108" t="s">
        <v>186</v>
      </c>
      <c r="F10" s="109"/>
    </row>
    <row r="11" spans="2:6" ht="12.75">
      <c r="B11" s="101"/>
      <c r="C11" s="98"/>
      <c r="D11" s="105"/>
      <c r="E11" s="108" t="s">
        <v>187</v>
      </c>
      <c r="F11" s="109"/>
    </row>
    <row r="12" spans="2:6" ht="12.75">
      <c r="B12" s="101"/>
      <c r="C12" s="98"/>
      <c r="D12" s="105"/>
      <c r="E12" s="108" t="s">
        <v>188</v>
      </c>
      <c r="F12" s="109"/>
    </row>
    <row r="13" spans="2:6" ht="12.75">
      <c r="B13" s="101"/>
      <c r="C13" s="98"/>
      <c r="D13" s="105"/>
      <c r="E13" s="108" t="s">
        <v>189</v>
      </c>
      <c r="F13" s="109"/>
    </row>
    <row r="14" spans="2:6" ht="12.75">
      <c r="B14" s="101"/>
      <c r="C14" s="98"/>
      <c r="D14" s="105"/>
      <c r="E14" s="108" t="s">
        <v>190</v>
      </c>
      <c r="F14" s="109"/>
    </row>
    <row r="15" spans="2:6" ht="13.5" thickBot="1">
      <c r="B15" s="102"/>
      <c r="C15" s="103"/>
      <c r="D15" s="110"/>
      <c r="E15" s="111" t="s">
        <v>191</v>
      </c>
      <c r="F15" s="112"/>
    </row>
    <row r="16" spans="2:6" ht="12.75">
      <c r="B16" s="98"/>
      <c r="C16" s="98"/>
      <c r="D16" s="105"/>
      <c r="E16" s="105"/>
      <c r="F16" s="105"/>
    </row>
  </sheetData>
  <sheetProtection/>
  <hyperlinks>
    <hyperlink ref="E9" location="'2.8.'!G13:G15" display="'2.8.'!G13:G15"/>
    <hyperlink ref="E10" location="'2.8.'!G20:G23" display="'2.8.'!G20:G23"/>
    <hyperlink ref="E11" location="'2.8.'!G25" display="'2.8.'!G25"/>
    <hyperlink ref="E12" location="'2.8.'!G27" display="'2.8.'!G27"/>
    <hyperlink ref="E13" location="'2.8.'!G29" display="'2.8.'!G29"/>
    <hyperlink ref="E14" location="'2.8.'!D64:H65" display="'2.8.'!D64:H65"/>
    <hyperlink ref="E15" location="'2.8.'!D67:H67" display="'2.8.'!D67:H6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2016-03-22T01:33:34Z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