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<sst xmlns="http://schemas.openxmlformats.org/spreadsheetml/2006/main" count="278" uniqueCount="174">
  <si>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</si>
  <si>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</si>
  <si>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</si>
  <si>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</si>
  <si>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</si>
  <si>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</si>
  <si>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</si>
  <si>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</si>
  <si>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</si>
  <si>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</si>
  <si>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</si>
  <si>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</si>
  <si>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</si>
  <si>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</si>
  <si>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</si>
  <si>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</si>
  <si>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</si>
  <si>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</si>
  <si>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</si>
  <si>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</si>
  <si>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</si>
  <si>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</si>
  <si>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</si>
  <si>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</si>
  <si>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</si>
  <si>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</si>
  <si>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</si>
  <si>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</si>
  <si>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</si>
  <si>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</si>
  <si>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</si>
  <si>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</si>
  <si>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</si>
  <si>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</si>
  <si>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</si>
  <si>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</si>
  <si>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</si>
  <si>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</si>
  <si>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</si>
  <si>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</si>
  <si>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</si>
  <si>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</si>
  <si>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</si>
  <si>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</si>
  <si>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</si>
  <si>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</si>
  <si>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</si>
  <si>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</si>
  <si>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</si>
  <si>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</si>
  <si>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</si>
  <si>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</si>
  <si>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</si>
  <si>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</si>
  <si>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</si>
  <si>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</si>
  <si>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</si>
  <si>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</si>
  <si>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</si>
  <si>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</si>
  <si>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</si>
  <si>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</si>
  <si>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</si>
  <si>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</si>
  <si>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</si>
  <si>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</si>
  <si>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</si>
  <si>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</si>
  <si>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</si>
  <si>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</si>
  <si>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</si>
  <si>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</si>
  <si>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</si>
  <si>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</si>
  <si>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</si>
  <si>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</si>
  <si>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</si>
  <si>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</si>
  <si>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</si>
  <si>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</si>
  <si>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</si>
  <si>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</si>
  <si>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</si>
  <si>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</si>
  <si>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</si>
  <si>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</si>
  <si>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</si>
  <si>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</si>
  <si>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</si>
  <si>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</si>
  <si>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</si>
  <si>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</si>
  <si>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</si>
  <si>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</si>
  <si>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</si>
  <si>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</si>
  <si>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</si>
  <si>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</si>
  <si>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</si>
  <si>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</si>
  <si>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</si>
  <si>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</si>
  <si>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</si>
  <si>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</si>
  <si>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</si>
  <si>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</si>
  <si>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</si>
  <si>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</si>
  <si>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</si>
  <si>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</si>
  <si>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</si>
  <si>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</si>
  <si>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</si>
  <si>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</si>
  <si>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</si>
  <si>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</si>
  <si>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</si>
  <si>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</si>
  <si>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</si>
  <si>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</si>
  <si>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</si>
  <si>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</si>
  <si>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</si>
  <si>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</si>
  <si>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</si>
  <si>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</si>
  <si>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</si>
  <si>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</si>
  <si>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</si>
  <si>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</si>
  <si>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</si>
  <si>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</si>
  <si>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</si>
  <si>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</si>
  <si>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</si>
  <si>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</si>
  <si>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</si>
  <si>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</si>
  <si>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</si>
  <si>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</si>
  <si>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</si>
  <si>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</si>
  <si>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</si>
  <si>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</si>
  <si>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</si>
  <si>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</si>
  <si>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</si>
  <si>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</si>
  <si>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</si>
  <si>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</si>
  <si>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</si>
  <si>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</si>
  <si>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</si>
  <si>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</si>
  <si>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</si>
  <si>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</si>
  <si>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</si>
  <si>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</si>
  <si>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</si>
  <si>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</si>
  <si>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</si>
  <si>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</si>
  <si>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</si>
  <si>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</si>
  <si>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</si>
  <si>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</si>
  <si>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</si>
  <si>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</si>
  <si>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</si>
  <si>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</si>
  <si>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</si>
  <si>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</si>
  <si>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</si>
  <si>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119А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</si>
</sst>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" fillId="34" borderId="11" xfId="0" applyFont="1" applyFill="1" applyBorder="1" applyAlignment="1">
      <alignment wrapText="1"/>
    </xf>
    <xf numFmtId="2" fontId="3" fillId="16" borderId="17" xfId="0" applyNumberFormat="1" applyFont="1" applyFill="1" applyBorder="1" applyAlignment="1">
      <alignment/>
    </xf>
    <xf numFmtId="0" fontId="4" fillId="16" borderId="24" xfId="0" applyFont="1" applyFill="1" applyBorder="1" applyAlignment="1">
      <alignment wrapText="1"/>
    </xf>
    <xf numFmtId="0" fontId="4" fillId="16" borderId="10" xfId="0" applyFont="1" applyFill="1" applyBorder="1" applyAlignment="1">
      <alignment wrapText="1"/>
    </xf>
    <xf numFmtId="194" fontId="4" fillId="16" borderId="10" xfId="0" applyNumberFormat="1" applyFont="1" applyFill="1" applyBorder="1" applyAlignment="1">
      <alignment wrapText="1"/>
    </xf>
    <xf numFmtId="194" fontId="0" fillId="16" borderId="11" xfId="0" applyNumberFormat="1" applyFont="1" applyFill="1" applyBorder="1" applyAlignment="1">
      <alignment vertical="top" wrapText="1"/>
    </xf>
    <xf numFmtId="0" fontId="0" fillId="16" borderId="11" xfId="0" applyFont="1" applyFill="1" applyBorder="1" applyAlignment="1">
      <alignment vertical="top" wrapText="1"/>
    </xf>
    <xf numFmtId="0" fontId="6" fillId="16" borderId="10" xfId="0" applyFont="1" applyFill="1" applyBorder="1" applyAlignment="1">
      <alignment horizontal="center" vertical="top" wrapText="1"/>
    </xf>
    <xf numFmtId="0" fontId="4" fillId="16" borderId="27" xfId="0" applyFont="1" applyFill="1" applyBorder="1" applyAlignment="1">
      <alignment wrapText="1"/>
    </xf>
    <xf numFmtId="0" fontId="4" fillId="16" borderId="18" xfId="0" applyFont="1" applyFill="1" applyBorder="1" applyAlignment="1">
      <alignment/>
    </xf>
    <xf numFmtId="0" fontId="4" fillId="16" borderId="11" xfId="0" applyFont="1" applyFill="1" applyBorder="1" applyAlignment="1">
      <alignment wrapText="1"/>
    </xf>
    <xf numFmtId="0" fontId="4" fillId="16" borderId="15" xfId="0" applyFont="1" applyFill="1" applyBorder="1" applyAlignment="1">
      <alignment wrapText="1"/>
    </xf>
    <xf numFmtId="0" fontId="4" fillId="16" borderId="31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5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173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3"/>
      <c r="E3" s="108"/>
      <c r="F3" s="11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8"/>
      <c r="E4" s="139"/>
      <c r="F4" s="14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41"/>
      <c r="E5" s="142"/>
      <c r="F5" s="14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4"/>
      <c r="E6" s="145"/>
      <c r="F6" s="146"/>
      <c r="G6" s="36">
        <v>42369</v>
      </c>
      <c r="H6" s="5"/>
    </row>
    <row r="7" spans="1:8" ht="38.25" customHeight="1" thickBot="1">
      <c r="A7" s="132" t="s">
        <v>13</v>
      </c>
      <c r="B7" s="133"/>
      <c r="C7" s="133"/>
      <c r="D7" s="134"/>
      <c r="E7" s="134"/>
      <c r="F7" s="134"/>
      <c r="G7" s="133"/>
      <c r="H7" s="135"/>
    </row>
    <row r="8" spans="1:8" ht="33" customHeight="1" thickBot="1">
      <c r="A8" s="40" t="s">
        <v>0</v>
      </c>
      <c r="B8" s="39" t="s">
        <v>1</v>
      </c>
      <c r="C8" s="41" t="s">
        <v>2</v>
      </c>
      <c r="D8" s="115" t="s">
        <v>3</v>
      </c>
      <c r="E8" s="116"/>
      <c r="F8" s="117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7" t="s">
        <v>15</v>
      </c>
      <c r="E9" s="108"/>
      <c r="F9" s="10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7" t="s">
        <v>18</v>
      </c>
      <c r="E10" s="108"/>
      <c r="F10" s="109"/>
      <c r="G10" s="77">
        <v>36933.37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7" t="s">
        <v>20</v>
      </c>
      <c r="E11" s="108"/>
      <c r="F11" s="109"/>
      <c r="G11" s="78">
        <f>1782.28+4044.43+2023.79+2210.83+650.12+2024.52</f>
        <v>12735.970000000001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10" t="s">
        <v>23</v>
      </c>
      <c r="E12" s="111"/>
      <c r="F12" s="112"/>
      <c r="G12" s="63">
        <f>G13+G14+G20+G21+G22+G23</f>
        <v>197198.03000000003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9" t="s">
        <v>26</v>
      </c>
      <c r="E13" s="90"/>
      <c r="F13" s="91"/>
      <c r="G13" s="79">
        <f>4333.3+19631.88</f>
        <v>23965.18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9" t="s">
        <v>29</v>
      </c>
      <c r="E14" s="90"/>
      <c r="F14" s="91"/>
      <c r="G14" s="79">
        <f>26522.9+5304.58</f>
        <v>31827.480000000003</v>
      </c>
      <c r="H14" s="5"/>
    </row>
    <row r="15" spans="1:8" ht="26.25" customHeight="1" thickBot="1">
      <c r="A15" s="4"/>
      <c r="B15" s="6"/>
      <c r="C15" s="3" t="s">
        <v>16</v>
      </c>
      <c r="D15" s="89" t="s">
        <v>157</v>
      </c>
      <c r="E15" s="90"/>
      <c r="F15" s="91"/>
      <c r="G15" s="80">
        <f>641.07+3735.29+4328.19+1849.69+18516.95</f>
        <v>29071.190000000002</v>
      </c>
      <c r="H15" s="5"/>
    </row>
    <row r="16" spans="1:8" ht="13.5" customHeight="1" thickBot="1">
      <c r="A16" s="4"/>
      <c r="B16" s="6"/>
      <c r="C16" s="3" t="s">
        <v>16</v>
      </c>
      <c r="D16" s="89" t="s">
        <v>158</v>
      </c>
      <c r="E16" s="90"/>
      <c r="F16" s="91"/>
      <c r="G16" s="81">
        <f>2024.52+G14-G15</f>
        <v>4780.809999999998</v>
      </c>
      <c r="H16" s="49"/>
    </row>
    <row r="17" spans="1:8" ht="13.5" customHeight="1" thickBot="1">
      <c r="A17" s="4"/>
      <c r="B17" s="6"/>
      <c r="C17" s="3" t="s">
        <v>16</v>
      </c>
      <c r="D17" s="89" t="s">
        <v>159</v>
      </c>
      <c r="E17" s="90"/>
      <c r="F17" s="91"/>
      <c r="G17" s="79">
        <v>2252.19</v>
      </c>
      <c r="H17" s="5"/>
    </row>
    <row r="18" spans="1:8" ht="24.75" customHeight="1" thickBot="1">
      <c r="A18" s="4"/>
      <c r="B18" s="6"/>
      <c r="C18" s="3" t="s">
        <v>16</v>
      </c>
      <c r="D18" s="89" t="s">
        <v>18</v>
      </c>
      <c r="E18" s="90"/>
      <c r="F18" s="91"/>
      <c r="G18" s="14">
        <f>G10</f>
        <v>36933.37</v>
      </c>
      <c r="H18" s="5"/>
    </row>
    <row r="19" spans="1:8" ht="27" customHeight="1" thickBot="1">
      <c r="A19" s="4"/>
      <c r="B19" s="6"/>
      <c r="C19" s="3" t="s">
        <v>16</v>
      </c>
      <c r="D19" s="89" t="s">
        <v>55</v>
      </c>
      <c r="E19" s="90"/>
      <c r="F19" s="91"/>
      <c r="G19" s="67">
        <f>G18+G15-G17</f>
        <v>63752.369999999995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4" t="s">
        <v>32</v>
      </c>
      <c r="E20" s="105"/>
      <c r="F20" s="106"/>
      <c r="G20" s="79">
        <f>5030.6+26697.05</f>
        <v>31727.65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07" t="s">
        <v>152</v>
      </c>
      <c r="E21" s="108"/>
      <c r="F21" s="109"/>
      <c r="G21" s="78">
        <f>5777.72+28888.6</f>
        <v>34666.32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07" t="s">
        <v>153</v>
      </c>
      <c r="E22" s="108"/>
      <c r="F22" s="109"/>
      <c r="G22" s="78">
        <f>8592.2+1718.44</f>
        <v>10310.640000000001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3" t="s">
        <v>154</v>
      </c>
      <c r="E23" s="124"/>
      <c r="F23" s="125"/>
      <c r="G23" s="78">
        <f>10783.46+53917.3</f>
        <v>64700.76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07" t="s">
        <v>35</v>
      </c>
      <c r="E24" s="108"/>
      <c r="F24" s="109"/>
      <c r="G24" s="64">
        <f>G25+G26+G27+G28+G29+G30</f>
        <v>178251.99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0" t="s">
        <v>38</v>
      </c>
      <c r="E25" s="111"/>
      <c r="F25" s="112"/>
      <c r="G25" s="82">
        <f>5968.8+18516.95+18602.8+14577.57+37458.74+17559.82+3068.98+7593.25+3562.97+4092.04+1217.01+3735.29</f>
        <v>135954.22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9" t="s">
        <v>41</v>
      </c>
      <c r="E26" s="90"/>
      <c r="F26" s="9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9" t="s">
        <v>44</v>
      </c>
      <c r="E27" s="90"/>
      <c r="F27" s="91"/>
      <c r="G27" s="82">
        <f>523.72+1303.23+607.99+698.28+207.7+641.07+1374.69+4328.19+4714.33+3454.32+8618+4158.69</f>
        <v>30630.21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9" t="s">
        <v>47</v>
      </c>
      <c r="E28" s="90"/>
      <c r="F28" s="91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9" t="s">
        <v>125</v>
      </c>
      <c r="E29" s="90"/>
      <c r="F29" s="91"/>
      <c r="G29" s="79">
        <f>624.04+1849.69+2013.46+1409.17+3907.14+1864.06</f>
        <v>11667.56</v>
      </c>
      <c r="H29" s="49"/>
      <c r="I29" s="5"/>
    </row>
    <row r="30" spans="1:9" ht="13.5" customHeight="1" thickBot="1">
      <c r="A30" s="4"/>
      <c r="B30" s="13"/>
      <c r="C30" s="3"/>
      <c r="D30" s="89" t="s">
        <v>167</v>
      </c>
      <c r="E30" s="90"/>
      <c r="F30" s="91"/>
      <c r="G30" s="79">
        <v>0</v>
      </c>
      <c r="H30" s="49"/>
      <c r="I30" s="72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89" t="s">
        <v>51</v>
      </c>
      <c r="E31" s="90"/>
      <c r="F31" s="91"/>
      <c r="G31" s="65">
        <f>G24+G10</f>
        <v>215185.36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9" t="s">
        <v>53</v>
      </c>
      <c r="E32" s="90"/>
      <c r="F32" s="9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9" t="s">
        <v>55</v>
      </c>
      <c r="E33" s="90"/>
      <c r="F33" s="91"/>
      <c r="G33" s="67">
        <f>G19</f>
        <v>63752.369999999995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89" t="s">
        <v>57</v>
      </c>
      <c r="E34" s="90"/>
      <c r="F34" s="91"/>
      <c r="G34" s="49">
        <f>G11+G12-G24</f>
        <v>31682.01000000004</v>
      </c>
      <c r="H34" s="49"/>
    </row>
    <row r="35" spans="1:8" ht="38.25" customHeight="1" thickBot="1">
      <c r="A35" s="126" t="s">
        <v>58</v>
      </c>
      <c r="B35" s="127"/>
      <c r="C35" s="127"/>
      <c r="D35" s="127"/>
      <c r="E35" s="127"/>
      <c r="F35" s="133"/>
      <c r="G35" s="127"/>
      <c r="H35" s="135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2252.19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83">
        <v>1.31</v>
      </c>
      <c r="F38" s="73" t="s">
        <v>137</v>
      </c>
      <c r="G38" s="60">
        <v>3810334293</v>
      </c>
      <c r="H38" s="61">
        <f>G13</f>
        <v>23965.18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3.85</v>
      </c>
      <c r="F39" s="74" t="s">
        <v>138</v>
      </c>
      <c r="G39" s="60">
        <v>3848000155</v>
      </c>
      <c r="H39" s="61">
        <f>G20</f>
        <v>31727.65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3.36</v>
      </c>
      <c r="F40" s="74" t="s">
        <v>139</v>
      </c>
      <c r="G40" s="60">
        <v>3837003965</v>
      </c>
      <c r="H40" s="61">
        <f>G21</f>
        <v>34666.32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10310.640000000001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64700.76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01"/>
      <c r="G43" s="91"/>
      <c r="H43" s="61">
        <f>SUM(H37:H42)</f>
        <v>167622.74</v>
      </c>
    </row>
    <row r="44" spans="1:8" ht="19.5" customHeight="1" thickBot="1">
      <c r="A44" s="126" t="s">
        <v>64</v>
      </c>
      <c r="B44" s="127"/>
      <c r="C44" s="127"/>
      <c r="D44" s="127"/>
      <c r="E44" s="127"/>
      <c r="F44" s="127"/>
      <c r="G44" s="127"/>
      <c r="H44" s="128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102" t="s">
        <v>142</v>
      </c>
      <c r="E45" s="10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2" t="s">
        <v>69</v>
      </c>
      <c r="E46" s="10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2" t="s">
        <v>71</v>
      </c>
      <c r="E47" s="10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2" t="s">
        <v>73</v>
      </c>
      <c r="E48" s="103"/>
      <c r="F48" s="56">
        <v>0</v>
      </c>
      <c r="G48" s="51"/>
      <c r="H48" s="49"/>
    </row>
    <row r="49" spans="1:8" ht="18.75" customHeight="1" thickBot="1">
      <c r="A49" s="147" t="s">
        <v>74</v>
      </c>
      <c r="B49" s="148"/>
      <c r="C49" s="148"/>
      <c r="D49" s="148"/>
      <c r="E49" s="148"/>
      <c r="F49" s="148"/>
      <c r="G49" s="148"/>
      <c r="H49" s="14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2" t="s">
        <v>15</v>
      </c>
      <c r="E50" s="10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2" t="s">
        <v>18</v>
      </c>
      <c r="E51" s="10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2" t="s">
        <v>20</v>
      </c>
      <c r="E52" s="10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2" t="s">
        <v>53</v>
      </c>
      <c r="E53" s="10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2" t="s">
        <v>55</v>
      </c>
      <c r="E54" s="10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1" t="s">
        <v>57</v>
      </c>
      <c r="E55" s="122"/>
      <c r="F55" s="57">
        <f>D62+E62+F62+G62+H62</f>
        <v>64029.38000000005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6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D60/1502.58</f>
        <v>239.91547870995223</v>
      </c>
      <c r="E59" s="69">
        <f>E60/117.48</f>
        <v>743.8963227783453</v>
      </c>
      <c r="F59" s="69">
        <f>F60/12</f>
        <v>1759.7283333333335</v>
      </c>
      <c r="G59" s="70">
        <f>G60/18.26</f>
        <v>2452.8159912376777</v>
      </c>
      <c r="H59" s="71">
        <f>H60/0.88</f>
        <v>1456.159090909091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9">
        <f>109135.51+251356.69</f>
        <v>360492.2</v>
      </c>
      <c r="E60" s="79">
        <f>26648.14+3547.92+57196.88</f>
        <v>87392.94</v>
      </c>
      <c r="F60" s="79">
        <f>3142.28+548.99+17425.47</f>
        <v>21116.74</v>
      </c>
      <c r="G60" s="85">
        <f>6569.91+2259.13+26673.61+9285.77</f>
        <v>44788.42</v>
      </c>
      <c r="H60" s="88">
        <f>1076+205.42</f>
        <v>1281.42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9">
        <f>37440.3+18491.55+175942.87+13315.09+72375.91</f>
        <v>317565.72</v>
      </c>
      <c r="E61" s="79">
        <f>649.89+268.01+5501.34+13418.74+5541.48+34488.15+3056.31+12426.98</f>
        <v>75350.9</v>
      </c>
      <c r="F61" s="79">
        <f>2798.32+998.62+12054.33+106.26+48.65+475.5+476.17+2229.23</f>
        <v>19187.079999999998</v>
      </c>
      <c r="G61" s="86">
        <f>897.1+3797.97+299.61+1350.36+4550.5+1870.61+16976.57+1571.08+670.79+5757.06</f>
        <v>37741.65</v>
      </c>
      <c r="H61" s="86">
        <f>71.36+231.82+115.12+778.69</f>
        <v>1196.99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9">
        <f>D60-D61</f>
        <v>42926.48000000004</v>
      </c>
      <c r="E62" s="69">
        <f>E60-E61</f>
        <v>12042.040000000008</v>
      </c>
      <c r="F62" s="69">
        <f>F60-F61</f>
        <v>1929.6600000000035</v>
      </c>
      <c r="G62" s="71">
        <f>G60-G61</f>
        <v>7046.769999999997</v>
      </c>
      <c r="H62" s="76">
        <f>H60-H61</f>
        <v>84.43000000000006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4">
        <f>109135.51+313659</f>
        <v>422794.51</v>
      </c>
      <c r="E63" s="84">
        <f>25585.08+3616.5+61941.97</f>
        <v>91143.55</v>
      </c>
      <c r="F63" s="84">
        <f>3682.75+548.99+17376.09</f>
        <v>21607.83</v>
      </c>
      <c r="G63" s="87">
        <f>8912.62+25557.28+7164.82+2428.85</f>
        <v>44063.57</v>
      </c>
      <c r="H63" s="87">
        <f>1076</f>
        <v>1076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62302.31</v>
      </c>
      <c r="E64" s="44">
        <f>E63-E60</f>
        <v>3750.6100000000006</v>
      </c>
      <c r="F64" s="44">
        <f>F63-F60</f>
        <v>491.09000000000015</v>
      </c>
      <c r="G64" s="44">
        <f>G63-G60</f>
        <v>-724.8499999999985</v>
      </c>
      <c r="H64" s="44">
        <f>H63-H60</f>
        <v>-205.42000000000007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9" t="s">
        <v>146</v>
      </c>
      <c r="E65" s="130"/>
      <c r="F65" s="130"/>
      <c r="G65" s="130"/>
      <c r="H65" s="131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146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6" t="s">
        <v>101</v>
      </c>
      <c r="B68" s="127"/>
      <c r="C68" s="127"/>
      <c r="D68" s="127"/>
      <c r="E68" s="127"/>
      <c r="F68" s="127"/>
      <c r="G68" s="127"/>
      <c r="H68" s="12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9"/>
      <c r="F69" s="90"/>
      <c r="G69" s="91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9"/>
      <c r="F70" s="90"/>
      <c r="G70" s="91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9"/>
      <c r="F71" s="90"/>
      <c r="G71" s="91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65613.74</v>
      </c>
    </row>
    <row r="73" spans="1:8" ht="25.5" customHeight="1" thickBot="1">
      <c r="A73" s="126" t="s">
        <v>107</v>
      </c>
      <c r="B73" s="127"/>
      <c r="C73" s="127"/>
      <c r="D73" s="127"/>
      <c r="E73" s="127"/>
      <c r="F73" s="127"/>
      <c r="G73" s="127"/>
      <c r="H73" s="12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9"/>
      <c r="F74" s="90"/>
      <c r="G74" s="91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8"/>
      <c r="F75" s="99"/>
      <c r="G75" s="100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92" t="s">
        <v>168</v>
      </c>
      <c r="F76" s="93"/>
      <c r="G76" s="93"/>
      <c r="H76" s="94"/>
    </row>
    <row r="77" ht="12.75">
      <c r="A77" s="1"/>
    </row>
    <row r="78" ht="12.75">
      <c r="A78" s="1"/>
    </row>
    <row r="79" spans="1:7" ht="27.75" customHeight="1">
      <c r="A79" s="137" t="s">
        <v>114</v>
      </c>
      <c r="B79" s="137"/>
      <c r="C79" s="137"/>
      <c r="D79" s="137"/>
      <c r="E79" s="137"/>
      <c r="F79" s="137"/>
      <c r="G79" s="137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18" t="s">
        <v>116</v>
      </c>
      <c r="D82" s="119"/>
      <c r="E82" s="120"/>
    </row>
    <row r="83" spans="1:5" ht="18.75" customHeight="1" thickBot="1">
      <c r="A83" s="29">
        <v>2</v>
      </c>
      <c r="B83" s="4" t="s">
        <v>117</v>
      </c>
      <c r="C83" s="118" t="s">
        <v>118</v>
      </c>
      <c r="D83" s="119"/>
      <c r="E83" s="120"/>
    </row>
    <row r="84" spans="1:5" ht="16.5" customHeight="1" thickBot="1">
      <c r="A84" s="29">
        <v>3</v>
      </c>
      <c r="B84" s="4" t="s">
        <v>119</v>
      </c>
      <c r="C84" s="118" t="s">
        <v>120</v>
      </c>
      <c r="D84" s="119"/>
      <c r="E84" s="120"/>
    </row>
    <row r="85" spans="1:5" ht="13.5" thickBot="1">
      <c r="A85" s="29">
        <v>4</v>
      </c>
      <c r="B85" s="4" t="s">
        <v>16</v>
      </c>
      <c r="C85" s="118" t="s">
        <v>121</v>
      </c>
      <c r="D85" s="119"/>
      <c r="E85" s="120"/>
    </row>
    <row r="86" spans="1:5" ht="24" customHeight="1" thickBot="1">
      <c r="A86" s="29">
        <v>5</v>
      </c>
      <c r="B86" s="4" t="s">
        <v>86</v>
      </c>
      <c r="C86" s="118" t="s">
        <v>122</v>
      </c>
      <c r="D86" s="119"/>
      <c r="E86" s="120"/>
    </row>
    <row r="87" spans="1:5" ht="21" customHeight="1" thickBot="1">
      <c r="A87" s="30">
        <v>6</v>
      </c>
      <c r="B87" s="31" t="s">
        <v>123</v>
      </c>
      <c r="C87" s="118" t="s">
        <v>124</v>
      </c>
      <c r="D87" s="119"/>
      <c r="E87" s="120"/>
    </row>
  </sheetData>
  <sheetProtection/>
  <mergeCells count="65"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2016-03-11T07:53:33Z</dcterms:modified>
  <cp:category/>
  <cp:version/>
  <cp:contentType/>
  <cp:contentStatus/>
</cp:coreProperties>
</file>