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'2.8.'!$A$1:$H$94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<sst xmlns="http://schemas.openxmlformats.org/spreadsheetml/2006/main" count="285" uniqueCount="181">
  <si>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</si>
  <si>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</si>
  <si>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</si>
  <si>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</si>
  <si>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</si>
  <si>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</si>
  <si>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</si>
  <si>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</si>
  <si>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</si>
  <si>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</si>
  <si>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</si>
  <si>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</si>
  <si>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</si>
  <si>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</si>
  <si>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</si>
  <si>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</si>
  <si>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</si>
  <si>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</si>
  <si>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</si>
  <si>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</si>
  <si>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</si>
  <si>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</si>
  <si>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</si>
  <si>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</si>
  <si>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</si>
  <si>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</si>
  <si>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</si>
  <si>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</si>
  <si>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</si>
  <si>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</si>
  <si>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</si>
  <si>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</si>
  <si>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</si>
  <si>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</si>
  <si>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</si>
  <si>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</si>
  <si>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</si>
  <si>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</si>
  <si>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</si>
  <si>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</si>
  <si>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</si>
  <si>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</si>
  <si>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</si>
  <si>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</si>
  <si>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</si>
  <si>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</si>
  <si>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</si>
  <si>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</si>
  <si>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</si>
  <si>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</si>
  <si>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</si>
  <si>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</si>
  <si>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</si>
  <si>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</si>
  <si>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</si>
  <si>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</si>
  <si>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</si>
  <si>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</si>
  <si>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</si>
  <si>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</si>
  <si>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</si>
  <si>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</si>
  <si>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</si>
  <si>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</si>
  <si>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</si>
  <si>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</si>
  <si>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</si>
  <si>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</si>
  <si>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</si>
  <si>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</si>
  <si>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</si>
  <si>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</si>
  <si>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</si>
  <si>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</si>
  <si>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</si>
  <si>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</si>
  <si>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</si>
  <si>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</si>
  <si>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</si>
  <si>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</si>
  <si>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</si>
  <si>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</si>
  <si>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</si>
  <si>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</si>
  <si>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</si>
  <si>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</si>
  <si>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</si>
  <si>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</si>
  <si>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</si>
  <si>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</si>
  <si>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</si>
  <si>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</si>
  <si>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</si>
  <si>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</si>
  <si>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</si>
  <si>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</si>
  <si>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</si>
  <si>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</si>
  <si>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</si>
  <si>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</si>
  <si>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</si>
  <si>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</si>
  <si>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</si>
  <si>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</si>
  <si>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</si>
  <si>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</si>
  <si>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</si>
  <si>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</si>
  <si>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</si>
  <si>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</si>
  <si>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</si>
  <si>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</si>
  <si>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</si>
  <si>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</si>
  <si>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</si>
  <si>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</si>
  <si>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</si>
  <si>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</si>
  <si>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</si>
  <si>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</si>
  <si>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</si>
  <si>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</si>
  <si>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</si>
  <si>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</si>
  <si>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</si>
  <si>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</si>
  <si>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</si>
  <si>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</si>
  <si>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</si>
  <si>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</si>
  <si>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</si>
  <si>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</si>
  <si>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</si>
  <si>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</si>
  <si>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</si>
  <si>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</si>
  <si>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</si>
  <si>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</si>
  <si>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</si>
  <si>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</si>
  <si>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</si>
  <si>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</si>
  <si>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</si>
  <si>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</si>
  <si>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</si>
  <si>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</si>
  <si>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</si>
  <si>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</si>
  <si>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</si>
  <si>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</si>
  <si>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</si>
  <si>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</si>
  <si>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</si>
  <si>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</si>
  <si>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</si>
  <si>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</si>
  <si>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</si>
  <si>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</si>
  <si>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</si>
  <si>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</si>
  <si>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</si>
  <si>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</si>
  <si>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</si>
  <si>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</si>
  <si>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</si>
  <si>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</si>
  <si>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</si>
  <si>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</si>
  <si>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</si>
  <si>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</si>
  <si>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</si>
  <si>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</si>
  <si>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</si>
  <si>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</si>
  <si>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</si>
  <si>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</si>
  <si>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</si>
  <si>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</si>
  <si>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</si>
  <si>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д.10                                                                                                                                                                               за 2016  год</t>
  </si>
  <si>
    <t xml:space="preserve">кв.1,2,3,4,5,6,7,8,9,10,11,12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</si>
</sst>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5" borderId="17" xfId="0" applyNumberFormat="1" applyFont="1" applyFill="1" applyBorder="1" applyAlignment="1">
      <alignment/>
    </xf>
    <xf numFmtId="0" fontId="4" fillId="25" borderId="24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0" fillId="25" borderId="11" xfId="0" applyFont="1" applyFill="1" applyBorder="1" applyAlignment="1">
      <alignment vertical="top" wrapText="1"/>
    </xf>
    <xf numFmtId="0" fontId="4" fillId="2" borderId="24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5" borderId="31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5" borderId="27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5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0" fillId="0" borderId="32" xfId="0" applyBorder="1" applyAlignment="1">
      <alignment/>
    </xf>
    <xf numFmtId="0" fontId="0" fillId="25" borderId="32" xfId="0" applyFill="1" applyBorder="1" applyAlignment="1">
      <alignment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77">
          <cell r="X177">
            <v>283.25</v>
          </cell>
          <cell r="Z177">
            <v>343.07000000000005</v>
          </cell>
        </row>
        <row r="178">
          <cell r="Z178">
            <v>-1748.3900000000003</v>
          </cell>
        </row>
        <row r="179">
          <cell r="Z179">
            <v>-595.19</v>
          </cell>
        </row>
        <row r="180">
          <cell r="U180">
            <v>-198.89</v>
          </cell>
          <cell r="X180">
            <v>20528.840000000007</v>
          </cell>
          <cell r="Z180">
            <v>21002.58</v>
          </cell>
        </row>
        <row r="182">
          <cell r="S182">
            <v>1796.39</v>
          </cell>
          <cell r="X182">
            <v>6311.259999999999</v>
          </cell>
          <cell r="Z182">
            <v>6404.839999999999</v>
          </cell>
        </row>
        <row r="183">
          <cell r="S183">
            <v>11909.869999999999</v>
          </cell>
          <cell r="X183">
            <v>41413.67999999999</v>
          </cell>
          <cell r="Z183">
            <v>41569.86999999999</v>
          </cell>
        </row>
        <row r="184">
          <cell r="Z184">
            <v>-398.83</v>
          </cell>
        </row>
        <row r="185">
          <cell r="Z185">
            <v>-17.340000000000007</v>
          </cell>
        </row>
        <row r="186">
          <cell r="Z186">
            <v>3115.6599999999926</v>
          </cell>
        </row>
        <row r="187">
          <cell r="U187">
            <v>8844.34</v>
          </cell>
          <cell r="X187">
            <v>13664.060000000001</v>
          </cell>
          <cell r="Z187">
            <v>7225.789999999998</v>
          </cell>
        </row>
        <row r="188">
          <cell r="U188">
            <v>1809.7099999999996</v>
          </cell>
          <cell r="X188">
            <v>2795.9299999999994</v>
          </cell>
          <cell r="Z188">
            <v>1478.5399999999997</v>
          </cell>
        </row>
        <row r="189">
          <cell r="U189">
            <v>-15285.120000000003</v>
          </cell>
          <cell r="X189">
            <v>52596.58999999999</v>
          </cell>
          <cell r="Z189">
            <v>39336.46</v>
          </cell>
        </row>
        <row r="191">
          <cell r="U191">
            <v>241.62</v>
          </cell>
          <cell r="X191">
            <v>366.18</v>
          </cell>
          <cell r="Z191">
            <v>272.82</v>
          </cell>
        </row>
        <row r="192">
          <cell r="U192">
            <v>49.440000000000005</v>
          </cell>
          <cell r="X192">
            <v>74.9</v>
          </cell>
          <cell r="Z192">
            <v>55.830000000000005</v>
          </cell>
        </row>
        <row r="193">
          <cell r="U193">
            <v>-622.1899999999999</v>
          </cell>
          <cell r="X193">
            <v>1642.2599999999998</v>
          </cell>
          <cell r="Z193">
            <v>1134.58</v>
          </cell>
        </row>
        <row r="194">
          <cell r="U194">
            <v>-21.86</v>
          </cell>
          <cell r="X194">
            <v>441962.76</v>
          </cell>
          <cell r="Z194">
            <v>377873.56</v>
          </cell>
        </row>
        <row r="195">
          <cell r="S195">
            <v>39.37</v>
          </cell>
          <cell r="U195">
            <v>0</v>
          </cell>
        </row>
        <row r="196">
          <cell r="X196">
            <v>991.9799999999999</v>
          </cell>
          <cell r="Z196">
            <v>290.2499999999999</v>
          </cell>
        </row>
        <row r="197">
          <cell r="Z197">
            <v>0.030000000000000002</v>
          </cell>
        </row>
        <row r="199">
          <cell r="X199">
            <v>531.54</v>
          </cell>
          <cell r="Z199">
            <v>518.5299999999999</v>
          </cell>
        </row>
        <row r="200">
          <cell r="Z200">
            <v>0.030000000000000002</v>
          </cell>
        </row>
        <row r="202">
          <cell r="U202">
            <v>-336.75</v>
          </cell>
          <cell r="X202">
            <v>29117.870000000006</v>
          </cell>
          <cell r="Z202">
            <v>24024.81</v>
          </cell>
        </row>
        <row r="203">
          <cell r="Z203">
            <v>1567.09</v>
          </cell>
        </row>
        <row r="204">
          <cell r="S204">
            <v>5905.97</v>
          </cell>
          <cell r="W204">
            <v>18888.96</v>
          </cell>
          <cell r="X204">
            <v>18888.96</v>
          </cell>
          <cell r="Z204">
            <v>19826.260000000002</v>
          </cell>
        </row>
        <row r="205">
          <cell r="S205">
            <v>196.74999999999997</v>
          </cell>
        </row>
        <row r="206">
          <cell r="S206">
            <v>4665.82</v>
          </cell>
          <cell r="U206">
            <v>-1964.0400000000002</v>
          </cell>
          <cell r="W206">
            <v>26512.469999999998</v>
          </cell>
          <cell r="Z206">
            <v>22508.959999999992</v>
          </cell>
        </row>
        <row r="207">
          <cell r="S207">
            <v>2668.86</v>
          </cell>
          <cell r="Z207">
            <v>0.009999999999886312</v>
          </cell>
        </row>
        <row r="208">
          <cell r="S208">
            <v>7315.7199999999975</v>
          </cell>
          <cell r="X208">
            <v>37511.759999999995</v>
          </cell>
          <cell r="Z208">
            <v>35632.44</v>
          </cell>
        </row>
        <row r="209">
          <cell r="S209">
            <v>710.21</v>
          </cell>
        </row>
        <row r="210">
          <cell r="S210">
            <v>293.17999999999995</v>
          </cell>
        </row>
        <row r="211">
          <cell r="S211">
            <v>75.26</v>
          </cell>
        </row>
        <row r="212">
          <cell r="U212">
            <v>-216.62999999999997</v>
          </cell>
          <cell r="X212">
            <v>12202.830000000002</v>
          </cell>
          <cell r="Z212">
            <v>9813.99</v>
          </cell>
        </row>
        <row r="213">
          <cell r="Z213">
            <v>109.25</v>
          </cell>
        </row>
        <row r="214">
          <cell r="Z214">
            <v>73.45</v>
          </cell>
        </row>
        <row r="215">
          <cell r="S215">
            <v>6018.349999999999</v>
          </cell>
          <cell r="X215">
            <v>34142.04</v>
          </cell>
          <cell r="Z215">
            <v>31591.720000000005</v>
          </cell>
        </row>
        <row r="216">
          <cell r="X216">
            <v>1148.71</v>
          </cell>
          <cell r="Z216">
            <v>630.9899999999999</v>
          </cell>
        </row>
        <row r="217">
          <cell r="Z2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1745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66">
      <selection activeCell="D93" sqref="D9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179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9"/>
      <c r="E3" s="100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37"/>
      <c r="F6" s="138"/>
      <c r="G6" s="36">
        <v>42735</v>
      </c>
      <c r="H6" s="5"/>
    </row>
    <row r="7" spans="1:8" ht="38.25" customHeight="1" thickBot="1">
      <c r="A7" s="144" t="s">
        <v>13</v>
      </c>
      <c r="B7" s="105"/>
      <c r="C7" s="105"/>
      <c r="D7" s="145"/>
      <c r="E7" s="145"/>
      <c r="F7" s="145"/>
      <c r="G7" s="105"/>
      <c r="H7" s="106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9" t="s">
        <v>15</v>
      </c>
      <c r="E9" s="100"/>
      <c r="F9" s="10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9" t="s">
        <v>18</v>
      </c>
      <c r="E10" s="100"/>
      <c r="F10" s="101"/>
      <c r="G10" s="64">
        <v>42065.36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9" t="s">
        <v>20</v>
      </c>
      <c r="E11" s="100"/>
      <c r="F11" s="101"/>
      <c r="G11" s="65">
        <f>'[1]Report'!$S$182+'[1]Report'!$S$183+'[1]Report'!$S$195+'[1]Report'!$S$204+'[1]Report'!$S$205+'[1]Report'!$S$206+'[1]Report'!$S$207+'[1]Report'!$S$208+'[1]Report'!$S$209+'[1]Report'!$S$210+'[1]Report'!$S$211+'[1]Report'!$S$215</f>
        <v>41595.75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46" t="s">
        <v>23</v>
      </c>
      <c r="E12" s="147"/>
      <c r="F12" s="148"/>
      <c r="G12" s="63">
        <f>G13+G14+G20+G21+G22+G23</f>
        <v>162816.12999999998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0" t="s">
        <v>26</v>
      </c>
      <c r="E13" s="91"/>
      <c r="F13" s="92"/>
      <c r="G13" s="66">
        <f>'[1]Report'!$X$208</f>
        <v>37511.759999999995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0" t="s">
        <v>29</v>
      </c>
      <c r="E14" s="91"/>
      <c r="F14" s="92"/>
      <c r="G14" s="66">
        <f>'[1]Report'!$X$204</f>
        <v>18888.96</v>
      </c>
      <c r="H14" s="5"/>
    </row>
    <row r="15" spans="1:8" ht="26.25" customHeight="1" thickBot="1">
      <c r="A15" s="4"/>
      <c r="B15" s="6"/>
      <c r="C15" s="3" t="s">
        <v>16</v>
      </c>
      <c r="D15" s="90" t="s">
        <v>156</v>
      </c>
      <c r="E15" s="91"/>
      <c r="F15" s="92"/>
      <c r="G15" s="66">
        <f>'[1]Report'!$Z$204</f>
        <v>19826.260000000002</v>
      </c>
      <c r="H15" s="5"/>
    </row>
    <row r="16" spans="1:8" ht="13.5" customHeight="1" thickBot="1">
      <c r="A16" s="4"/>
      <c r="B16" s="6"/>
      <c r="C16" s="3" t="s">
        <v>16</v>
      </c>
      <c r="D16" s="90" t="s">
        <v>157</v>
      </c>
      <c r="E16" s="91"/>
      <c r="F16" s="92"/>
      <c r="G16" s="67">
        <f>'[1]Report'!$S$204+'[1]Report'!$S$205+'[1]Report'!$W$204-'[1]Report'!$Z$204</f>
        <v>5165.419999999998</v>
      </c>
      <c r="H16" s="49"/>
    </row>
    <row r="17" spans="1:8" ht="13.5" customHeight="1" thickBot="1">
      <c r="A17" s="4"/>
      <c r="B17" s="6"/>
      <c r="C17" s="3" t="s">
        <v>16</v>
      </c>
      <c r="D17" s="90" t="s">
        <v>158</v>
      </c>
      <c r="E17" s="91"/>
      <c r="F17" s="92"/>
      <c r="G17" s="66">
        <f>'[2]общий свод 2016 '!$K$721</f>
        <v>1745</v>
      </c>
      <c r="H17" s="5"/>
    </row>
    <row r="18" spans="1:8" ht="24.75" customHeight="1" thickBot="1">
      <c r="A18" s="4"/>
      <c r="B18" s="6"/>
      <c r="C18" s="3" t="s">
        <v>16</v>
      </c>
      <c r="D18" s="90" t="s">
        <v>18</v>
      </c>
      <c r="E18" s="91"/>
      <c r="F18" s="92"/>
      <c r="G18" s="14">
        <f>G10</f>
        <v>42065.36</v>
      </c>
      <c r="H18" s="5"/>
    </row>
    <row r="19" spans="1:8" ht="27" customHeight="1" thickBot="1">
      <c r="A19" s="4"/>
      <c r="B19" s="6"/>
      <c r="C19" s="3" t="s">
        <v>16</v>
      </c>
      <c r="D19" s="90" t="s">
        <v>55</v>
      </c>
      <c r="E19" s="91"/>
      <c r="F19" s="92"/>
      <c r="G19" s="76">
        <f>G18+G15-G17</f>
        <v>60146.62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6" t="s">
        <v>32</v>
      </c>
      <c r="E20" s="97"/>
      <c r="F20" s="98"/>
      <c r="G20" s="66">
        <f>'[1]Report'!$X$215</f>
        <v>34142.04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9" t="s">
        <v>151</v>
      </c>
      <c r="E21" s="100"/>
      <c r="F21" s="101"/>
      <c r="G21" s="65">
        <f>'[1]Report'!$W$206+'[1]Report'!$U$206</f>
        <v>24548.429999999997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9" t="s">
        <v>152</v>
      </c>
      <c r="E22" s="100"/>
      <c r="F22" s="101"/>
      <c r="G22" s="65">
        <f>'[1]Report'!$X$182</f>
        <v>6311.259999999999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08" t="s">
        <v>153</v>
      </c>
      <c r="E23" s="109"/>
      <c r="F23" s="110"/>
      <c r="G23" s="65">
        <f>'[1]Report'!$X$183</f>
        <v>41413.67999999999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9" t="s">
        <v>35</v>
      </c>
      <c r="E24" s="100"/>
      <c r="F24" s="101"/>
      <c r="G24" s="68">
        <f>G25+G26+G27+G28+G29+G30</f>
        <v>157534.09999999998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6" t="s">
        <v>38</v>
      </c>
      <c r="E25" s="147"/>
      <c r="F25" s="148"/>
      <c r="G25" s="85">
        <f>'[1]Report'!$Z$182+'[1]Report'!$Z$183+'[1]Report'!$Z$204+'[1]Report'!$Z$206+'[1]Report'!$Z$207+'[1]Report'!$Z$208+'[1]Report'!$Z$215</f>
        <v>157534.09999999998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0" t="s">
        <v>41</v>
      </c>
      <c r="E26" s="91"/>
      <c r="F26" s="92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0" t="s">
        <v>44</v>
      </c>
      <c r="E27" s="91"/>
      <c r="F27" s="92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0" t="s">
        <v>47</v>
      </c>
      <c r="E28" s="91"/>
      <c r="F28" s="92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0" t="s">
        <v>124</v>
      </c>
      <c r="E29" s="91"/>
      <c r="F29" s="92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0" t="s">
        <v>166</v>
      </c>
      <c r="E30" s="91"/>
      <c r="F30" s="92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0" t="s">
        <v>51</v>
      </c>
      <c r="E31" s="91"/>
      <c r="F31" s="92"/>
      <c r="G31" s="69">
        <f>G24+G10</f>
        <v>199599.45999999996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0" t="s">
        <v>53</v>
      </c>
      <c r="E32" s="91"/>
      <c r="F32" s="92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0" t="s">
        <v>55</v>
      </c>
      <c r="E33" s="91"/>
      <c r="F33" s="92"/>
      <c r="G33" s="76">
        <f>G19</f>
        <v>60146.62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0" t="s">
        <v>57</v>
      </c>
      <c r="E34" s="91"/>
      <c r="F34" s="92"/>
      <c r="G34" s="49">
        <f>G11+G12-G24</f>
        <v>46877.78</v>
      </c>
      <c r="H34" s="49"/>
    </row>
    <row r="35" spans="1:8" ht="38.25" customHeight="1" thickBot="1">
      <c r="A35" s="93" t="s">
        <v>58</v>
      </c>
      <c r="B35" s="94"/>
      <c r="C35" s="94"/>
      <c r="D35" s="94"/>
      <c r="E35" s="94"/>
      <c r="F35" s="105"/>
      <c r="G35" s="94"/>
      <c r="H35" s="106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1745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4.23</v>
      </c>
      <c r="F38" s="83" t="s">
        <v>136</v>
      </c>
      <c r="G38" s="60">
        <v>3810334293</v>
      </c>
      <c r="H38" s="61">
        <f>G13</f>
        <v>37511.759999999995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34142.04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24548.429999999997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6311.259999999999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41413.67999999999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07"/>
      <c r="G43" s="92"/>
      <c r="H43" s="61">
        <f>SUM(H37:H42)</f>
        <v>145672.16999999998</v>
      </c>
    </row>
    <row r="44" spans="1:8" ht="19.5" customHeight="1" thickBot="1">
      <c r="A44" s="93" t="s">
        <v>64</v>
      </c>
      <c r="B44" s="94"/>
      <c r="C44" s="94"/>
      <c r="D44" s="94"/>
      <c r="E44" s="94"/>
      <c r="F44" s="94"/>
      <c r="G44" s="94"/>
      <c r="H44" s="9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8" t="s">
        <v>141</v>
      </c>
      <c r="E45" s="89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8" t="s">
        <v>69</v>
      </c>
      <c r="E46" s="89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8" t="s">
        <v>71</v>
      </c>
      <c r="E47" s="89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8" t="s">
        <v>73</v>
      </c>
      <c r="E48" s="89"/>
      <c r="F48" s="56">
        <v>0</v>
      </c>
      <c r="G48" s="51"/>
      <c r="H48" s="49"/>
    </row>
    <row r="49" spans="1:8" ht="18.75" customHeight="1" thickBot="1">
      <c r="A49" s="102" t="s">
        <v>74</v>
      </c>
      <c r="B49" s="103"/>
      <c r="C49" s="103"/>
      <c r="D49" s="103"/>
      <c r="E49" s="103"/>
      <c r="F49" s="103"/>
      <c r="G49" s="103"/>
      <c r="H49" s="104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8" t="s">
        <v>15</v>
      </c>
      <c r="E50" s="89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8" t="s">
        <v>18</v>
      </c>
      <c r="E51" s="89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8" t="s">
        <v>20</v>
      </c>
      <c r="E52" s="89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8" t="s">
        <v>53</v>
      </c>
      <c r="E53" s="89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8" t="s">
        <v>55</v>
      </c>
      <c r="E54" s="89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1" t="s">
        <v>57</v>
      </c>
      <c r="E55" s="112"/>
      <c r="F55" s="57">
        <f>D62+E62+F62+G62+H62</f>
        <v>90487.11000000002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294.1359262069241</v>
      </c>
      <c r="E59" s="79">
        <f>E60/117.48</f>
        <v>605.5491998638063</v>
      </c>
      <c r="F59" s="79">
        <f>F60/12</f>
        <v>1734.3408333333339</v>
      </c>
      <c r="G59" s="80">
        <f>G60/18.26</f>
        <v>2262.9079956188393</v>
      </c>
      <c r="H59" s="81">
        <f>H60/0.88</f>
        <v>7775.90909090909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'[1]Report'!$X$194</f>
        <v>441962.76</v>
      </c>
      <c r="E60" s="66">
        <f>'[1]Report'!$X$187+'[1]Report'!$X$188+'[1]Report'!$X$189+'[1]Report'!$X$191+'[1]Report'!$X$192+'[1]Report'!$X$193</f>
        <v>71139.91999999997</v>
      </c>
      <c r="F60" s="66">
        <f>'[1]Report'!$X$177+'[1]Report'!$X$180</f>
        <v>20812.090000000007</v>
      </c>
      <c r="G60" s="75">
        <f>'[1]Report'!$X$202+'[1]Report'!$X$212</f>
        <v>41320.70000000001</v>
      </c>
      <c r="H60" s="71">
        <f>'[1]Report'!$X$182+'[1]Report'!$X$199</f>
        <v>6842.799999999999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'[1]Report'!$Z$186+'[1]Report'!$Z$194+'[1]Report'!$Z$200</f>
        <v>380989.25</v>
      </c>
      <c r="E61" s="66">
        <f>'[1]Report'!$Z$184+'[1]Report'!$Z$185+'[1]Report'!$Z$187+'[1]Report'!$Z$188+'[1]Report'!$Z$189+'[1]Report'!$Z$191+'[1]Report'!$Z$192+'[1]Report'!$Z$193+'[1]Report'!$Z$197</f>
        <v>49087.88</v>
      </c>
      <c r="F61" s="66">
        <f>'[1]Report'!$Z$177+'[1]Report'!$Z$180+'[1]Report'!$Z$217</f>
        <v>21345.65</v>
      </c>
      <c r="G61" s="72">
        <f>'[1]Report'!$Z$178+'[1]Report'!$Z$179+'[1]Report'!$Z$202+'[1]Report'!$Z$203+'[1]Report'!$Z$212+'[1]Report'!$Z$213+'[1]Report'!$Z$214</f>
        <v>33245.009999999995</v>
      </c>
      <c r="H61" s="72">
        <f>'[1]Report'!$Z$182+'[1]Report'!$Z$199</f>
        <v>6923.369999999999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60973.51000000001</v>
      </c>
      <c r="E62" s="79">
        <f>E60-E61</f>
        <v>22052.03999999997</v>
      </c>
      <c r="F62" s="79">
        <f>F60-F61</f>
        <v>-533.559999999994</v>
      </c>
      <c r="G62" s="81">
        <f>G60-G61</f>
        <v>8075.690000000017</v>
      </c>
      <c r="H62" s="81">
        <f>H60-H61</f>
        <v>-80.56999999999971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D60+'[1]Report'!$U$194</f>
        <v>441940.9</v>
      </c>
      <c r="E63" s="73">
        <f>E60+'[1]Report'!$U$187+'[1]Report'!$U$188+'[1]Report'!$U$189+'[1]Report'!$U$191+'[1]Report'!$U$192+'[1]Report'!$U$193</f>
        <v>66177.71999999997</v>
      </c>
      <c r="F63" s="73">
        <f>F60+'[1]Report'!$U$180</f>
        <v>20613.200000000008</v>
      </c>
      <c r="G63" s="74">
        <f>G60+'[1]Report'!$U$202+'[1]Report'!$U$212</f>
        <v>40767.320000000014</v>
      </c>
      <c r="H63" s="74">
        <f>H60+'[1]Report'!$U$195</f>
        <v>6842.799999999999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-21.85999999998603</v>
      </c>
      <c r="E64" s="44">
        <f>E63-E60</f>
        <v>-4962.199999999997</v>
      </c>
      <c r="F64" s="44">
        <f>F63-F60</f>
        <v>-198.88999999999942</v>
      </c>
      <c r="G64" s="44">
        <f>G63-G60</f>
        <v>-553.3799999999974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3" t="s">
        <v>145</v>
      </c>
      <c r="E65" s="124"/>
      <c r="F65" s="124"/>
      <c r="G65" s="124"/>
      <c r="H65" s="125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6" t="s">
        <v>145</v>
      </c>
      <c r="E66" s="127"/>
      <c r="F66" s="127"/>
      <c r="G66" s="127"/>
      <c r="H66" s="128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3" t="s">
        <v>101</v>
      </c>
      <c r="B68" s="94"/>
      <c r="C68" s="94"/>
      <c r="D68" s="94"/>
      <c r="E68" s="94"/>
      <c r="F68" s="94"/>
      <c r="G68" s="94"/>
      <c r="H68" s="9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0" t="s">
        <v>180</v>
      </c>
      <c r="F69" s="91"/>
      <c r="G69" s="92"/>
      <c r="H69" s="26">
        <v>14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0"/>
      <c r="F70" s="91"/>
      <c r="G70" s="92"/>
      <c r="H70" s="26">
        <v>12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0"/>
      <c r="F71" s="91"/>
      <c r="G71" s="92"/>
      <c r="H71" s="26">
        <v>2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6"/>
      <c r="F72" s="127"/>
      <c r="G72" s="128"/>
      <c r="H72" s="26">
        <f>D64+E64+F64+G64+H64</f>
        <v>-5736.32999999998</v>
      </c>
    </row>
    <row r="73" spans="1:8" ht="25.5" customHeight="1" thickBot="1">
      <c r="A73" s="93" t="s">
        <v>107</v>
      </c>
      <c r="B73" s="94"/>
      <c r="C73" s="94"/>
      <c r="D73" s="94"/>
      <c r="E73" s="94"/>
      <c r="F73" s="94"/>
      <c r="G73" s="94"/>
      <c r="H73" s="9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0">
        <v>4</v>
      </c>
      <c r="F74" s="91"/>
      <c r="G74" s="92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17">
        <v>2</v>
      </c>
      <c r="F75" s="118"/>
      <c r="G75" s="119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4" t="s">
        <v>167</v>
      </c>
      <c r="F76" s="115"/>
      <c r="G76" s="115"/>
      <c r="H76" s="116"/>
    </row>
    <row r="77" ht="12.75">
      <c r="A77" s="1"/>
    </row>
    <row r="78" ht="12.75">
      <c r="A78" s="1"/>
    </row>
    <row r="79" spans="1:8" ht="38.25" customHeight="1">
      <c r="A79" s="113" t="s">
        <v>172</v>
      </c>
      <c r="B79" s="113"/>
      <c r="C79" s="113"/>
      <c r="D79" s="113"/>
      <c r="E79" s="113"/>
      <c r="F79" s="113"/>
      <c r="G79" s="113"/>
      <c r="H79" s="113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0" t="s">
        <v>115</v>
      </c>
      <c r="D82" s="121"/>
      <c r="E82" s="122"/>
    </row>
    <row r="83" spans="1:5" ht="18.75" customHeight="1" thickBot="1">
      <c r="A83" s="29">
        <v>2</v>
      </c>
      <c r="B83" s="4" t="s">
        <v>116</v>
      </c>
      <c r="C83" s="120" t="s">
        <v>117</v>
      </c>
      <c r="D83" s="121"/>
      <c r="E83" s="122"/>
    </row>
    <row r="84" spans="1:5" ht="16.5" customHeight="1" thickBot="1">
      <c r="A84" s="29">
        <v>3</v>
      </c>
      <c r="B84" s="4" t="s">
        <v>118</v>
      </c>
      <c r="C84" s="120" t="s">
        <v>119</v>
      </c>
      <c r="D84" s="121"/>
      <c r="E84" s="122"/>
    </row>
    <row r="85" spans="1:5" ht="13.5" thickBot="1">
      <c r="A85" s="29">
        <v>4</v>
      </c>
      <c r="B85" s="4" t="s">
        <v>16</v>
      </c>
      <c r="C85" s="120" t="s">
        <v>120</v>
      </c>
      <c r="D85" s="121"/>
      <c r="E85" s="122"/>
    </row>
    <row r="86" spans="1:5" ht="24" customHeight="1" thickBot="1">
      <c r="A86" s="29">
        <v>5</v>
      </c>
      <c r="B86" s="4" t="s">
        <v>86</v>
      </c>
      <c r="C86" s="120" t="s">
        <v>121</v>
      </c>
      <c r="D86" s="121"/>
      <c r="E86" s="122"/>
    </row>
    <row r="87" spans="1:5" ht="21" customHeight="1" thickBot="1">
      <c r="A87" s="30">
        <v>6</v>
      </c>
      <c r="B87" s="31" t="s">
        <v>122</v>
      </c>
      <c r="C87" s="120" t="s">
        <v>123</v>
      </c>
      <c r="D87" s="121"/>
      <c r="E87" s="122"/>
    </row>
    <row r="89" ht="12.75">
      <c r="B89" t="s">
        <v>173</v>
      </c>
    </row>
    <row r="90" spans="2:4" ht="12.75">
      <c r="B90" s="86" t="s">
        <v>174</v>
      </c>
      <c r="C90" s="86" t="s">
        <v>175</v>
      </c>
      <c r="D90" s="86" t="s">
        <v>176</v>
      </c>
    </row>
    <row r="91" spans="2:4" ht="12.75">
      <c r="B91" s="86" t="s">
        <v>177</v>
      </c>
      <c r="C91" s="87">
        <f>'[1]Report'!$X$216</f>
        <v>1148.71</v>
      </c>
      <c r="D91" s="87">
        <f>'[1]Report'!$Z$216</f>
        <v>630.9899999999999</v>
      </c>
    </row>
    <row r="92" spans="2:4" ht="12.75">
      <c r="B92" s="86" t="s">
        <v>178</v>
      </c>
      <c r="C92" s="87">
        <f>'[1]Report'!$X$196</f>
        <v>991.9799999999999</v>
      </c>
      <c r="D92" s="87">
        <f>'[1]Report'!$Z$196</f>
        <v>290.2499999999999</v>
      </c>
    </row>
  </sheetData>
  <sheetProtection/>
  <mergeCells count="65">
    <mergeCell ref="D25:F25"/>
    <mergeCell ref="D26:F26"/>
    <mergeCell ref="D22:F22"/>
    <mergeCell ref="D9:F9"/>
    <mergeCell ref="D16:F16"/>
    <mergeCell ref="D10:F10"/>
    <mergeCell ref="D11:F11"/>
    <mergeCell ref="D12:F12"/>
    <mergeCell ref="D13:F13"/>
    <mergeCell ref="A1:H1"/>
    <mergeCell ref="D4:F4"/>
    <mergeCell ref="D5:F5"/>
    <mergeCell ref="D6:F6"/>
    <mergeCell ref="D3:F3"/>
    <mergeCell ref="D8:F8"/>
    <mergeCell ref="A7:H7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A79:H79"/>
    <mergeCell ref="E76:H76"/>
    <mergeCell ref="E70:G70"/>
    <mergeCell ref="D50:E50"/>
    <mergeCell ref="D51:E51"/>
    <mergeCell ref="D52:E52"/>
    <mergeCell ref="E75:G75"/>
    <mergeCell ref="D53:E53"/>
    <mergeCell ref="E74:G74"/>
    <mergeCell ref="A73:H73"/>
    <mergeCell ref="E69:G69"/>
    <mergeCell ref="F43:G43"/>
    <mergeCell ref="D15:F15"/>
    <mergeCell ref="E71:G71"/>
    <mergeCell ref="D23:F23"/>
    <mergeCell ref="D24:F24"/>
    <mergeCell ref="D17:F17"/>
    <mergeCell ref="D18:F18"/>
    <mergeCell ref="D19:F19"/>
    <mergeCell ref="D55:E55"/>
    <mergeCell ref="D14:F14"/>
    <mergeCell ref="D20:F20"/>
    <mergeCell ref="D21:F21"/>
    <mergeCell ref="D54:E54"/>
    <mergeCell ref="D47:E47"/>
    <mergeCell ref="A49:H49"/>
    <mergeCell ref="D27:F27"/>
    <mergeCell ref="D33:F33"/>
    <mergeCell ref="D48:E48"/>
    <mergeCell ref="A35:H35"/>
    <mergeCell ref="D45:E45"/>
    <mergeCell ref="D28:F28"/>
    <mergeCell ref="D46:E46"/>
    <mergeCell ref="D34:F34"/>
    <mergeCell ref="A44:H44"/>
    <mergeCell ref="D29:F29"/>
    <mergeCell ref="D31:F31"/>
    <mergeCell ref="D30:F30"/>
    <mergeCell ref="D32:F3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2017-03-20T01:04:15Z</dcterms:modified>
  <cp:category/>
  <cp:version/>
  <cp:contentType/>
  <cp:contentStatus/>
</cp:coreProperties>
</file>