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'2.8.'!$A$1:$H$106</definedName>
  </definedNames>
  <calcPr fullCalcOnLoad="1"/>
</workbook>
</file>

<file path=xl/sharedStrings.xml><?xml version="1.0" encoding="utf-8"?>
<sst xmlns="http://schemas.openxmlformats.org/spreadsheetml/2006/main" count="313" uniqueCount="204">
  <si>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</si>
  <si>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</si>
  <si>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</si>
  <si>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</si>
  <si>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</si>
  <si>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</si>
  <si>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</si>
  <si>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</si>
  <si>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</si>
  <si>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</si>
  <si>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</si>
  <si>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</si>
  <si>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</si>
  <si>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</si>
  <si>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</si>
  <si>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</si>
  <si>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</si>
  <si>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</si>
  <si>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</si>
  <si>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</si>
  <si>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</si>
  <si>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</si>
  <si>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</si>
  <si>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</si>
  <si>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</si>
  <si>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</si>
  <si>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</si>
  <si>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</si>
  <si>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</si>
  <si>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</si>
  <si>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</si>
  <si>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</si>
  <si>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</si>
  <si>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</si>
  <si>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</si>
  <si>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</si>
  <si>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</si>
  <si>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</si>
  <si>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</si>
  <si>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</si>
  <si>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</si>
  <si>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</si>
  <si>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</si>
  <si>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</si>
  <si>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</si>
  <si>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</si>
  <si>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</si>
  <si>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</si>
  <si>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</si>
  <si>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</si>
  <si>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</si>
  <si>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</si>
  <si>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</si>
  <si>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</si>
  <si>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</si>
  <si>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</si>
  <si>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</si>
  <si>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</si>
  <si>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</si>
  <si>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</si>
  <si>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</si>
  <si>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</si>
  <si>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</si>
  <si>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</si>
  <si>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</si>
  <si>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</si>
  <si>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</si>
  <si>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</si>
  <si>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</si>
  <si>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</si>
  <si>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</si>
  <si>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</si>
  <si>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</si>
  <si>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</si>
  <si>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</si>
  <si>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</si>
  <si>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</si>
  <si>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</si>
  <si>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</si>
  <si>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</si>
  <si>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</si>
  <si>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</si>
  <si>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</si>
  <si>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</si>
  <si>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</si>
  <si>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</si>
  <si>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</si>
  <si>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</si>
  <si>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</si>
  <si>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</si>
  <si>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</si>
  <si>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</si>
  <si>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</si>
  <si>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</si>
  <si>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</si>
  <si>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</si>
  <si>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</si>
  <si>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</si>
  <si>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</si>
  <si>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</si>
  <si>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</si>
  <si>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</si>
  <si>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</si>
  <si>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</si>
  <si>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</si>
  <si>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</si>
  <si>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</si>
  <si>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</si>
  <si>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</si>
  <si>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</si>
  <si>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</si>
  <si>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</si>
  <si>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</si>
  <si>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</si>
  <si>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</si>
  <si>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</si>
  <si>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</si>
  <si>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</si>
  <si>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</si>
  <si>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</si>
  <si>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</si>
  <si>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</si>
  <si>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</si>
  <si>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</si>
  <si>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</si>
  <si>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</si>
  <si>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</si>
  <si>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</si>
  <si>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</si>
  <si>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</si>
  <si>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</si>
  <si>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</si>
  <si>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</si>
  <si>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</si>
  <si>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</si>
  <si>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</si>
  <si>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</si>
  <si>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</si>
  <si>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</si>
  <si>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</si>
  <si>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</si>
  <si>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</si>
  <si>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</si>
  <si>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</si>
  <si>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</si>
  <si>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</si>
  <si>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</si>
  <si>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</si>
  <si>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</si>
  <si>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</si>
  <si>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</si>
  <si>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</si>
  <si>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</si>
  <si>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</si>
  <si>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</si>
  <si>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</si>
  <si>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</si>
  <si>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</si>
  <si>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</si>
  <si>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</si>
  <si>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</si>
  <si>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</si>
  <si>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</si>
  <si>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</si>
  <si>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</si>
  <si>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</si>
  <si>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</si>
  <si>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</si>
  <si>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</si>
  <si>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</si>
  <si>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</si>
  <si>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</si>
  <si>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</si>
  <si>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</si>
  <si>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</si>
  <si>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</si>
  <si>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</si>
  <si>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</si>
  <si>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</si>
  <si>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</si>
  <si>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</si>
  <si>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</si>
  <si>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</si>
  <si>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</si>
  <si>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</si>
  <si>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</si>
  <si>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</si>
  <si>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</si>
  <si>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</si>
  <si>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</si>
  <si>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</si>
  <si>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</si>
  <si>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</si>
  <si>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</si>
  <si>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</si>
  <si>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</si>
  <si>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</si>
  <si>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</si>
  <si>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</si>
  <si>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43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</si>
  <si>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</si>
  <si>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</si>
  <si>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</si>
  <si>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кв.2,3,5,6,8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</si>
</sst>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1" fillId="0" borderId="37" xfId="0" applyFont="1" applyBorder="1" applyAlignment="1">
      <alignment wrapText="1"/>
    </xf>
    <xf numFmtId="0" fontId="50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vertical="top" wrapText="1"/>
    </xf>
    <xf numFmtId="0" fontId="0" fillId="0" borderId="37" xfId="0" applyFill="1" applyBorder="1" applyAlignment="1">
      <alignment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justify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4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8;&#1086;&#1085;&#1082;&#1086;&#1085;&#1086;&#107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16">
          <cell r="H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61">
          <cell r="Z261">
            <v>-0.3000000000009095</v>
          </cell>
        </row>
        <row r="262">
          <cell r="Z262">
            <v>-0.1</v>
          </cell>
        </row>
        <row r="270">
          <cell r="U270">
            <v>-48.85</v>
          </cell>
          <cell r="X270">
            <v>5384.81</v>
          </cell>
          <cell r="Z270">
            <v>2366.1399999999994</v>
          </cell>
        </row>
        <row r="280">
          <cell r="U280">
            <v>-20.45</v>
          </cell>
          <cell r="X280">
            <v>2256.6400000000003</v>
          </cell>
          <cell r="Z280">
            <v>1000.24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7" t="s">
        <v>199</v>
      </c>
      <c r="B1" s="147"/>
      <c r="C1" s="147"/>
      <c r="D1" s="147"/>
      <c r="E1" s="147"/>
      <c r="F1" s="147"/>
      <c r="G1" s="147"/>
      <c r="H1" s="14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7"/>
      <c r="E3" s="158"/>
      <c r="F3" s="15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8"/>
      <c r="E4" s="149"/>
      <c r="F4" s="15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1"/>
      <c r="E5" s="152"/>
      <c r="F5" s="153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4"/>
      <c r="E6" s="155"/>
      <c r="F6" s="156"/>
      <c r="G6" s="36">
        <v>43100</v>
      </c>
      <c r="H6" s="5"/>
    </row>
    <row r="7" spans="1:8" ht="38.25" customHeight="1" thickBot="1">
      <c r="A7" s="137" t="s">
        <v>13</v>
      </c>
      <c r="B7" s="138"/>
      <c r="C7" s="138"/>
      <c r="D7" s="139"/>
      <c r="E7" s="139"/>
      <c r="F7" s="139"/>
      <c r="G7" s="138"/>
      <c r="H7" s="140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58"/>
      <c r="F9" s="17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58"/>
      <c r="F10" s="173"/>
      <c r="G10" s="63">
        <v>-61182.4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58"/>
      <c r="F11" s="173"/>
      <c r="G11" s="89">
        <v>63551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77" t="s">
        <v>23</v>
      </c>
      <c r="E12" s="178"/>
      <c r="F12" s="179"/>
      <c r="G12" s="90">
        <f>G13+G14+G20+G21+G22+G23+G31</f>
        <v>52366.719999999994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91">
        <v>8424.48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0"/>
      <c r="G15" s="92">
        <v>24223</v>
      </c>
      <c r="H15" s="5"/>
    </row>
    <row r="16" spans="1:8" ht="13.5" customHeight="1" thickBot="1">
      <c r="A16" s="4"/>
      <c r="B16" s="6"/>
      <c r="C16" s="3" t="s">
        <v>16</v>
      </c>
      <c r="D16" s="128" t="s">
        <v>157</v>
      </c>
      <c r="E16" s="129"/>
      <c r="F16" s="130"/>
      <c r="G16" s="93">
        <f>18830+G14-G15</f>
        <v>3031.4799999999996</v>
      </c>
      <c r="H16" s="49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0"/>
      <c r="G17" s="65">
        <v>9343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4">
        <f>G10</f>
        <v>-61182.4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73">
        <f>G18+G15-G17</f>
        <v>-46302.4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0" t="s">
        <v>32</v>
      </c>
      <c r="E20" s="181"/>
      <c r="F20" s="182"/>
      <c r="G20" s="65">
        <v>15228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72" t="s">
        <v>151</v>
      </c>
      <c r="E21" s="158"/>
      <c r="F21" s="173"/>
      <c r="G21" s="64">
        <v>12854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72" t="s">
        <v>152</v>
      </c>
      <c r="E22" s="158"/>
      <c r="F22" s="173"/>
      <c r="G22" s="64">
        <v>3243.24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74" t="s">
        <v>153</v>
      </c>
      <c r="E23" s="175"/>
      <c r="F23" s="176"/>
      <c r="G23" s="64">
        <v>12617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72" t="s">
        <v>35</v>
      </c>
      <c r="E24" s="158"/>
      <c r="F24" s="173"/>
      <c r="G24" s="86">
        <f>G25+G26+G27+G28+G29+G30</f>
        <v>18452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77" t="s">
        <v>38</v>
      </c>
      <c r="E25" s="178"/>
      <c r="F25" s="179"/>
      <c r="G25" s="81">
        <v>18452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0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0"/>
      <c r="G29" s="70">
        <f>'[1]Page1'!$H$16</f>
        <v>0</v>
      </c>
      <c r="H29" s="82"/>
      <c r="I29" s="78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8" t="s">
        <v>51</v>
      </c>
      <c r="E35" s="129"/>
      <c r="F35" s="130"/>
      <c r="G35" s="66">
        <f>G24+G10</f>
        <v>-42730.4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0"/>
      <c r="G37" s="73">
        <f>G19</f>
        <v>-46302.4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0"/>
      <c r="G38" s="87">
        <f>G11+G12-G24</f>
        <v>97465.72</v>
      </c>
      <c r="H38" s="49"/>
    </row>
    <row r="39" spans="1:8" ht="38.25" customHeight="1" thickBot="1">
      <c r="A39" s="141" t="s">
        <v>58</v>
      </c>
      <c r="B39" s="142"/>
      <c r="C39" s="142"/>
      <c r="D39" s="142"/>
      <c r="E39" s="142"/>
      <c r="F39" s="138"/>
      <c r="G39" s="142"/>
      <c r="H39" s="14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9343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1.54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15228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12854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3243.24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3.19</v>
      </c>
      <c r="F46" s="62" t="s">
        <v>139</v>
      </c>
      <c r="G46" s="60">
        <v>3848006622</v>
      </c>
      <c r="H46" s="61">
        <f>G23</f>
        <v>12617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30"/>
      <c r="H47" s="61">
        <f>SUM(H41:H46)</f>
        <v>53285.24</v>
      </c>
    </row>
    <row r="48" spans="1:8" ht="19.5" customHeight="1" thickBot="1">
      <c r="A48" s="141" t="s">
        <v>64</v>
      </c>
      <c r="B48" s="142"/>
      <c r="C48" s="142"/>
      <c r="D48" s="142"/>
      <c r="E48" s="142"/>
      <c r="F48" s="142"/>
      <c r="G48" s="142"/>
      <c r="H48" s="14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35" t="s">
        <v>141</v>
      </c>
      <c r="E49" s="13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35" t="s">
        <v>69</v>
      </c>
      <c r="E50" s="13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35" t="s">
        <v>71</v>
      </c>
      <c r="E51" s="13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35" t="s">
        <v>73</v>
      </c>
      <c r="E52" s="136"/>
      <c r="F52" s="56">
        <v>0</v>
      </c>
      <c r="G52" s="51"/>
      <c r="H52" s="49"/>
    </row>
    <row r="53" spans="1:8" ht="18.75" customHeight="1" thickBot="1">
      <c r="A53" s="143" t="s">
        <v>74</v>
      </c>
      <c r="B53" s="144"/>
      <c r="C53" s="144"/>
      <c r="D53" s="144"/>
      <c r="E53" s="144"/>
      <c r="F53" s="144"/>
      <c r="G53" s="144"/>
      <c r="H53" s="14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35" t="s">
        <v>15</v>
      </c>
      <c r="E54" s="13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35" t="s">
        <v>18</v>
      </c>
      <c r="E55" s="13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35" t="s">
        <v>20</v>
      </c>
      <c r="E56" s="13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35" t="s">
        <v>53</v>
      </c>
      <c r="E57" s="13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35" t="s">
        <v>55</v>
      </c>
      <c r="E58" s="13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70" t="s">
        <v>57</v>
      </c>
      <c r="E59" s="171"/>
      <c r="F59" s="57">
        <f>D66+E66+F66+G66+H66</f>
        <v>12903.910000000003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20">
        <f>D64/1638.64</f>
        <v>0</v>
      </c>
      <c r="E63" s="120">
        <f>E64/140.38</f>
        <v>0</v>
      </c>
      <c r="F63" s="120">
        <f>F64/14.34</f>
        <v>945.7461645746165</v>
      </c>
      <c r="G63" s="119">
        <f>G64/22.34</f>
        <v>342.05237242614146</v>
      </c>
      <c r="H63" s="118">
        <f>H64/0.99</f>
        <v>440.4040404040404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f>0</f>
        <v>0</v>
      </c>
      <c r="F64" s="65">
        <v>13562</v>
      </c>
      <c r="G64" s="72">
        <f>'[2]Report'!$X$270+'[2]Report'!$X$280</f>
        <v>7641.450000000001</v>
      </c>
      <c r="H64" s="68">
        <v>436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0</f>
        <v>0</v>
      </c>
      <c r="E65" s="65">
        <f>0</f>
        <v>0</v>
      </c>
      <c r="F65" s="65">
        <v>5253.49</v>
      </c>
      <c r="G65" s="69">
        <f>'[2]Report'!$Z$280+'[2]Report'!$Z$270+'[2]Report'!$Z$262+'[2]Report'!$Z$261</f>
        <v>3365.979999999998</v>
      </c>
      <c r="H65" s="69">
        <v>116.07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8308.51</v>
      </c>
      <c r="G66" s="77">
        <f>G64-G65</f>
        <v>4275.470000000003</v>
      </c>
      <c r="H66" s="77">
        <f>H64-H65</f>
        <v>319.93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0</f>
        <v>0</v>
      </c>
      <c r="E67" s="70">
        <f>0</f>
        <v>0</v>
      </c>
      <c r="F67" s="71">
        <v>12340</v>
      </c>
      <c r="G67" s="71">
        <f>'[2]Report'!$X$270+'[2]Report'!$X$280+'[2]Report'!$U$280+'[2]Report'!$U$270</f>
        <v>7572.150000000001</v>
      </c>
      <c r="H67" s="71">
        <v>436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-1222</v>
      </c>
      <c r="G68" s="44">
        <f>G67-G64</f>
        <v>-69.30000000000018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64" t="s">
        <v>145</v>
      </c>
      <c r="E69" s="165"/>
      <c r="F69" s="165"/>
      <c r="G69" s="165"/>
      <c r="H69" s="16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67" t="s">
        <v>145</v>
      </c>
      <c r="E70" s="168"/>
      <c r="F70" s="168"/>
      <c r="G70" s="168"/>
      <c r="H70" s="16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1" t="s">
        <v>101</v>
      </c>
      <c r="B72" s="142"/>
      <c r="C72" s="142"/>
      <c r="D72" s="142"/>
      <c r="E72" s="142"/>
      <c r="F72" s="142"/>
      <c r="G72" s="142"/>
      <c r="H72" s="14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8"/>
      <c r="F73" s="129"/>
      <c r="G73" s="130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8"/>
      <c r="F74" s="129"/>
      <c r="G74" s="13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8"/>
      <c r="F75" s="129"/>
      <c r="G75" s="13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67"/>
      <c r="F76" s="168"/>
      <c r="G76" s="169"/>
      <c r="H76" s="26">
        <f>D68+E68+F68+G68+H68</f>
        <v>-1291.3000000000002</v>
      </c>
    </row>
    <row r="77" spans="1:8" ht="25.5" customHeight="1" thickBot="1">
      <c r="A77" s="141" t="s">
        <v>107</v>
      </c>
      <c r="B77" s="142"/>
      <c r="C77" s="142"/>
      <c r="D77" s="142"/>
      <c r="E77" s="142"/>
      <c r="F77" s="142"/>
      <c r="G77" s="142"/>
      <c r="H77" s="14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8" t="s">
        <v>203</v>
      </c>
      <c r="F78" s="129"/>
      <c r="G78" s="130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87"/>
      <c r="F79" s="188"/>
      <c r="G79" s="18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84" t="s">
        <v>167</v>
      </c>
      <c r="F80" s="185"/>
      <c r="G80" s="185"/>
      <c r="H80" s="186"/>
    </row>
    <row r="81" ht="12.75">
      <c r="A81" s="1"/>
    </row>
    <row r="82" ht="12.75">
      <c r="A82" s="1"/>
    </row>
    <row r="83" spans="1:8" ht="38.25" customHeight="1">
      <c r="A83" s="183" t="s">
        <v>172</v>
      </c>
      <c r="B83" s="183"/>
      <c r="C83" s="183"/>
      <c r="D83" s="183"/>
      <c r="E83" s="183"/>
      <c r="F83" s="183"/>
      <c r="G83" s="183"/>
      <c r="H83" s="18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61" t="s">
        <v>115</v>
      </c>
      <c r="D86" s="162"/>
      <c r="E86" s="163"/>
    </row>
    <row r="87" spans="1:5" ht="18.75" customHeight="1" thickBot="1">
      <c r="A87" s="29">
        <v>2</v>
      </c>
      <c r="B87" s="4" t="s">
        <v>116</v>
      </c>
      <c r="C87" s="161" t="s">
        <v>117</v>
      </c>
      <c r="D87" s="162"/>
      <c r="E87" s="163"/>
    </row>
    <row r="88" spans="1:5" ht="16.5" customHeight="1" thickBot="1">
      <c r="A88" s="29">
        <v>3</v>
      </c>
      <c r="B88" s="4" t="s">
        <v>118</v>
      </c>
      <c r="C88" s="161" t="s">
        <v>119</v>
      </c>
      <c r="D88" s="162"/>
      <c r="E88" s="163"/>
    </row>
    <row r="89" spans="1:5" ht="13.5" thickBot="1">
      <c r="A89" s="29">
        <v>4</v>
      </c>
      <c r="B89" s="4" t="s">
        <v>16</v>
      </c>
      <c r="C89" s="161" t="s">
        <v>120</v>
      </c>
      <c r="D89" s="162"/>
      <c r="E89" s="163"/>
    </row>
    <row r="90" spans="1:5" ht="24" customHeight="1" thickBot="1">
      <c r="A90" s="29">
        <v>5</v>
      </c>
      <c r="B90" s="4" t="s">
        <v>86</v>
      </c>
      <c r="C90" s="161" t="s">
        <v>121</v>
      </c>
      <c r="D90" s="162"/>
      <c r="E90" s="163"/>
    </row>
    <row r="91" spans="1:5" ht="21" customHeight="1" thickBot="1">
      <c r="A91" s="30">
        <v>6</v>
      </c>
      <c r="B91" s="31" t="s">
        <v>122</v>
      </c>
      <c r="C91" s="161" t="s">
        <v>123</v>
      </c>
      <c r="D91" s="162"/>
      <c r="E91" s="163"/>
    </row>
    <row r="93" spans="2:3" ht="15">
      <c r="B93" s="134" t="s">
        <v>193</v>
      </c>
      <c r="C93" s="134"/>
    </row>
    <row r="94" spans="2:4" ht="26.25">
      <c r="B94" s="112" t="s">
        <v>194</v>
      </c>
      <c r="C94" s="113" t="s">
        <v>195</v>
      </c>
      <c r="D94" s="114" t="s">
        <v>196</v>
      </c>
    </row>
    <row r="95" spans="2:4" ht="25.5">
      <c r="B95" s="115" t="s">
        <v>197</v>
      </c>
      <c r="C95" s="116">
        <v>500.72</v>
      </c>
      <c r="D95" s="117">
        <v>133.01</v>
      </c>
    </row>
    <row r="96" spans="2:4" ht="25.5">
      <c r="B96" s="115" t="s">
        <v>198</v>
      </c>
      <c r="C96" s="116"/>
      <c r="D96" s="117"/>
    </row>
    <row r="98" spans="2:3" ht="15">
      <c r="B98" s="134" t="s">
        <v>193</v>
      </c>
      <c r="C98" s="134"/>
    </row>
    <row r="99" spans="2:6" ht="72">
      <c r="B99" s="121" t="s">
        <v>194</v>
      </c>
      <c r="C99" s="122" t="s">
        <v>200</v>
      </c>
      <c r="D99" s="123" t="s">
        <v>195</v>
      </c>
      <c r="E99" s="124" t="s">
        <v>196</v>
      </c>
      <c r="F99" s="125" t="s">
        <v>201</v>
      </c>
    </row>
    <row r="100" spans="2:6" ht="22.5">
      <c r="B100" s="126" t="s">
        <v>202</v>
      </c>
      <c r="C100" s="116">
        <v>133.01</v>
      </c>
      <c r="D100" s="116">
        <v>5580.9</v>
      </c>
      <c r="E100" s="117">
        <v>2285.13</v>
      </c>
      <c r="F100" s="127">
        <f>C100+E100</f>
        <v>2418.1400000000003</v>
      </c>
    </row>
  </sheetData>
  <sheetProtection/>
  <mergeCells count="71">
    <mergeCell ref="E78:G78"/>
    <mergeCell ref="E79:G79"/>
    <mergeCell ref="D20:F20"/>
    <mergeCell ref="D21:F21"/>
    <mergeCell ref="D15:F15"/>
    <mergeCell ref="B98:C98"/>
    <mergeCell ref="D54:E54"/>
    <mergeCell ref="D55:E55"/>
    <mergeCell ref="A83:H83"/>
    <mergeCell ref="E80:H80"/>
    <mergeCell ref="E74:G74"/>
    <mergeCell ref="E75:G75"/>
    <mergeCell ref="D17:F17"/>
    <mergeCell ref="D18:F18"/>
    <mergeCell ref="D19:F19"/>
    <mergeCell ref="D57:E57"/>
    <mergeCell ref="D37:F37"/>
    <mergeCell ref="D10:F10"/>
    <mergeCell ref="D11:F11"/>
    <mergeCell ref="D12:F12"/>
    <mergeCell ref="D13:F13"/>
    <mergeCell ref="D14:F14"/>
    <mergeCell ref="D24:F24"/>
    <mergeCell ref="D25:F25"/>
    <mergeCell ref="D51:E51"/>
    <mergeCell ref="D16:F16"/>
    <mergeCell ref="D26:F26"/>
    <mergeCell ref="D9:F9"/>
    <mergeCell ref="D28:F28"/>
    <mergeCell ref="D29:F29"/>
    <mergeCell ref="D35:F35"/>
    <mergeCell ref="D30:F30"/>
    <mergeCell ref="C91:E91"/>
    <mergeCell ref="D69:H69"/>
    <mergeCell ref="D70:H70"/>
    <mergeCell ref="C86:E86"/>
    <mergeCell ref="C87:E87"/>
    <mergeCell ref="C88:E88"/>
    <mergeCell ref="C89:E89"/>
    <mergeCell ref="A72:H72"/>
    <mergeCell ref="E73:G73"/>
    <mergeCell ref="C90:E90"/>
    <mergeCell ref="A1:H1"/>
    <mergeCell ref="D4:F4"/>
    <mergeCell ref="D5:F5"/>
    <mergeCell ref="D6:F6"/>
    <mergeCell ref="D3:F3"/>
    <mergeCell ref="D49:E49"/>
    <mergeCell ref="F47:G47"/>
    <mergeCell ref="D33:F33"/>
    <mergeCell ref="D22:F22"/>
    <mergeCell ref="D23:F23"/>
    <mergeCell ref="A53:H53"/>
    <mergeCell ref="A77:H77"/>
    <mergeCell ref="D27:F27"/>
    <mergeCell ref="D50:E50"/>
    <mergeCell ref="D38:F38"/>
    <mergeCell ref="A48:H48"/>
    <mergeCell ref="D58:E58"/>
    <mergeCell ref="D59:E59"/>
    <mergeCell ref="E76:G76"/>
    <mergeCell ref="D36:F36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