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ogovor-1\temp\Дехканова\Отчеты по домам, 16\ЖЭУ-3\"/>
    </mc:Choice>
  </mc:AlternateContent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_Par1769" localSheetId="2">'2.8.'!$A$7</definedName>
    <definedName name="_Par1889" localSheetId="2">'2.8.'!$A$39</definedName>
    <definedName name="_Par1890" localSheetId="2">'2.8.'!$A$40</definedName>
    <definedName name="_Par1904" localSheetId="2">'2.8.'!#REF!</definedName>
    <definedName name="_Par1933" localSheetId="2">'2.8.'!$A$48</definedName>
    <definedName name="_Par1962" localSheetId="2">'2.8.'!$A$53</definedName>
    <definedName name="_Par2005" localSheetId="2">'2.8.'!#REF!</definedName>
    <definedName name="_Par2076" localSheetId="2">'2.8.'!$A$72</definedName>
    <definedName name="_Par2105" localSheetId="2">'2.8.'!$A$77</definedName>
    <definedName name="_Par2129" localSheetId="2">'2.8.'!$A$83</definedName>
    <definedName name="_xlnm.Print_Area" localSheetId="2">'2.8.'!$A$1:$H$103</definedName>
  </definedNames>
  <calcPr calcId="162913"/>
</workbook>
</file>

<file path=xl/calcChain.xml><?xml version="1.0" encoding="utf-8"?>
<calcChain xmlns="http://schemas.openxmlformats.org/spreadsheetml/2006/main">
  <c r="H67" i="3" l="1"/>
  <c r="H65" i="3"/>
  <c r="H64" i="3"/>
  <c r="G67" i="3"/>
  <c r="G65" i="3"/>
  <c r="G64" i="3"/>
  <c r="F67" i="3"/>
  <c r="F65" i="3"/>
  <c r="F64" i="3"/>
  <c r="E65" i="3"/>
  <c r="E64" i="3"/>
  <c r="E67" i="3"/>
  <c r="D67" i="3"/>
  <c r="D65" i="3"/>
  <c r="D64" i="3"/>
  <c r="G25" i="3" l="1"/>
  <c r="G23" i="3"/>
  <c r="G22" i="3"/>
  <c r="G11" i="3"/>
  <c r="G21" i="3"/>
  <c r="G20" i="3"/>
  <c r="G14" i="3"/>
  <c r="G15" i="3"/>
  <c r="G13" i="3"/>
  <c r="H42" i="3" s="1"/>
  <c r="H63" i="3"/>
  <c r="G68" i="3"/>
  <c r="G66" i="3"/>
  <c r="F66" i="3"/>
  <c r="E68" i="3"/>
  <c r="E66" i="3"/>
  <c r="D63" i="3"/>
  <c r="H46" i="3"/>
  <c r="H45" i="3"/>
  <c r="H44" i="3"/>
  <c r="H43" i="3"/>
  <c r="F63" i="3"/>
  <c r="H41" i="3"/>
  <c r="G30" i="3"/>
  <c r="G24" i="3" s="1"/>
  <c r="G35" i="3" s="1"/>
  <c r="G18" i="3"/>
  <c r="G19" i="3"/>
  <c r="G37" i="3" s="1"/>
  <c r="H68" i="3"/>
  <c r="H66" i="3"/>
  <c r="F68" i="3"/>
  <c r="D66" i="3"/>
  <c r="D68" i="3"/>
  <c r="E63" i="3"/>
  <c r="G12" i="3" l="1"/>
  <c r="G38" i="3" s="1"/>
  <c r="G16" i="3"/>
  <c r="H76" i="3"/>
  <c r="F59" i="3"/>
  <c r="H47" i="3"/>
  <c r="G63" i="3"/>
</calcChain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<sst xmlns="http://schemas.openxmlformats.org/spreadsheetml/2006/main" count="291" uniqueCount="186">
  <si>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</si>
  <si>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</si>
  <si>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</si>
  <si>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</si>
  <si>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</si>
  <si>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</si>
  <si>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</si>
  <si>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</si>
  <si>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</si>
  <si>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</si>
  <si>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</si>
  <si>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</si>
  <si>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</si>
  <si>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</si>
  <si>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</si>
  <si>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</si>
  <si>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</si>
  <si>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</si>
  <si>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</si>
  <si>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</si>
  <si>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</si>
  <si>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</si>
  <si>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</si>
  <si>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</si>
  <si>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</si>
  <si>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</si>
  <si>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</si>
  <si>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</si>
  <si>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</si>
  <si>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</si>
  <si>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</si>
  <si>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</si>
  <si>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</si>
  <si>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</si>
  <si>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</si>
  <si>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</si>
  <si>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</si>
  <si>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</si>
  <si>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</si>
  <si>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</si>
  <si>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</si>
  <si>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</si>
  <si>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</si>
  <si>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</si>
  <si>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</si>
  <si>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</si>
  <si>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</si>
  <si>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</si>
  <si>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</si>
  <si>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</si>
  <si>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</si>
  <si>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</si>
  <si>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</si>
  <si>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</si>
  <si>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</si>
  <si>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</si>
  <si>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</si>
  <si>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</si>
  <si>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</si>
  <si>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</si>
  <si>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</si>
  <si>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</si>
  <si>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</si>
  <si>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</si>
  <si>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</si>
  <si>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</si>
  <si>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</si>
  <si>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</si>
  <si>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</si>
  <si>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</si>
  <si>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</si>
  <si>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</si>
  <si>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</si>
  <si>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</si>
  <si>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</si>
  <si>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</si>
  <si>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</si>
  <si>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</si>
  <si>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</si>
  <si>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</si>
  <si>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</si>
  <si>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</si>
  <si>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</si>
  <si>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</si>
  <si>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</si>
  <si>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</si>
  <si>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</si>
  <si>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</si>
  <si>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</si>
  <si>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</si>
  <si>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</si>
  <si>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</si>
  <si>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</si>
  <si>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</si>
  <si>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</si>
  <si>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</si>
  <si>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</si>
  <si>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</si>
  <si>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</si>
  <si>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</si>
  <si>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</si>
  <si>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</si>
  <si>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</si>
  <si>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</si>
  <si>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</si>
  <si>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</si>
  <si>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</si>
  <si>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</si>
  <si>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</si>
  <si>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</si>
  <si>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</si>
  <si>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</si>
  <si>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</si>
  <si>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</si>
  <si>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</si>
  <si>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</si>
  <si>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</si>
  <si>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</si>
  <si>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</si>
  <si>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</si>
  <si>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</si>
  <si>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</si>
  <si>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</si>
  <si>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</si>
  <si>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</si>
  <si>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</si>
  <si>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</si>
  <si>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</si>
  <si>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</si>
  <si>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</si>
  <si>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</si>
  <si>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</si>
  <si>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</si>
  <si>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</si>
  <si>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</si>
  <si>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</si>
  <si>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</si>
  <si>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</si>
  <si>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</si>
  <si>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</si>
  <si>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</si>
  <si>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</si>
  <si>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</si>
  <si>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</si>
  <si>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</si>
  <si>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</si>
  <si>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</si>
  <si>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</si>
  <si>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</si>
  <si>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</si>
  <si>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</si>
  <si>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</si>
  <si>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</si>
  <si>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</si>
  <si>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</si>
  <si>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</si>
  <si>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</si>
  <si>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</si>
  <si>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</si>
  <si>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</si>
  <si>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</si>
  <si>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</si>
  <si>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</si>
  <si>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</si>
  <si>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</si>
  <si>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</si>
  <si>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</si>
  <si>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</si>
  <si>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</si>
  <si>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</si>
  <si>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</si>
  <si>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</si>
  <si>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</si>
  <si>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</si>
  <si>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</si>
  <si>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</si>
  <si>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</si>
  <si>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</si>
  <si>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ФРУНЗЕ, д. 16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</si>
  <si>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</si>
  <si>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</si>
  <si>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</si>
  <si>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</si>
  <si>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</si>
  <si>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</si>
  <si>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с 1 по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</si>
</sst>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7"/>
      <name val="Arial"/>
      <family val="2"/>
      <charset val="204"/>
    </font>
    <font>
      <sz val="7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vertical="top" wrapText="1"/>
    </xf>
    <xf numFmtId="14" fontId="1" fillId="0" borderId="15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4" fillId="0" borderId="9" xfId="0" applyFont="1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vertical="top" wrapText="1"/>
    </xf>
    <xf numFmtId="0" fontId="0" fillId="0" borderId="0" xfId="0" applyFill="1"/>
    <xf numFmtId="0" fontId="1" fillId="0" borderId="2" xfId="0" applyFont="1" applyFill="1" applyBorder="1" applyAlignment="1">
      <alignment vertical="top" wrapText="1"/>
    </xf>
    <xf numFmtId="2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2" fontId="3" fillId="2" borderId="8" xfId="0" applyNumberFormat="1" applyFont="1" applyFill="1" applyBorder="1"/>
    <xf numFmtId="0" fontId="4" fillId="2" borderId="15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2" fontId="4" fillId="3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4" fillId="2" borderId="2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9" xfId="0" applyFont="1" applyFill="1" applyBorder="1"/>
    <xf numFmtId="2" fontId="2" fillId="0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4" fontId="4" fillId="2" borderId="9" xfId="0" applyNumberFormat="1" applyFont="1" applyFill="1" applyBorder="1" applyAlignment="1">
      <alignment horizontal="right" vertical="top" wrapText="1"/>
    </xf>
    <xf numFmtId="4" fontId="4" fillId="2" borderId="23" xfId="0" applyNumberFormat="1" applyFont="1" applyFill="1" applyBorder="1" applyAlignment="1">
      <alignment horizontal="right" vertical="top" wrapText="1"/>
    </xf>
    <xf numFmtId="4" fontId="4" fillId="3" borderId="1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vertical="top" wrapText="1"/>
    </xf>
    <xf numFmtId="4" fontId="4" fillId="3" borderId="9" xfId="0" applyNumberFormat="1" applyFont="1" applyFill="1" applyBorder="1" applyAlignment="1">
      <alignment horizontal="right" vertical="top" wrapText="1"/>
    </xf>
    <xf numFmtId="4" fontId="4" fillId="2" borderId="15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2" fontId="4" fillId="2" borderId="2" xfId="0" applyNumberFormat="1" applyFont="1" applyFill="1" applyBorder="1" applyAlignment="1">
      <alignment vertical="top" wrapText="1"/>
    </xf>
    <xf numFmtId="0" fontId="12" fillId="0" borderId="39" xfId="0" applyFont="1" applyBorder="1" applyAlignment="1">
      <alignment wrapText="1"/>
    </xf>
    <xf numFmtId="0" fontId="14" fillId="0" borderId="39" xfId="0" applyFont="1" applyBorder="1" applyAlignment="1">
      <alignment wrapText="1"/>
    </xf>
    <xf numFmtId="0" fontId="4" fillId="0" borderId="39" xfId="0" applyFont="1" applyBorder="1"/>
    <xf numFmtId="0" fontId="15" fillId="0" borderId="39" xfId="0" applyFont="1" applyFill="1" applyBorder="1" applyAlignment="1">
      <alignment vertical="top" wrapText="1"/>
    </xf>
    <xf numFmtId="0" fontId="0" fillId="4" borderId="39" xfId="0" applyFill="1" applyBorder="1" applyAlignment="1">
      <alignment wrapText="1"/>
    </xf>
    <xf numFmtId="0" fontId="0" fillId="4" borderId="39" xfId="0" applyFill="1" applyBorder="1"/>
    <xf numFmtId="0" fontId="0" fillId="0" borderId="0" xfId="0" applyAlignment="1">
      <alignment wrapText="1"/>
    </xf>
    <xf numFmtId="0" fontId="13" fillId="0" borderId="38" xfId="0" applyFont="1" applyBorder="1" applyAlignment="1">
      <alignment horizontal="center" vertical="justify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1" fillId="0" borderId="11" xfId="0" applyNumberFormat="1" applyFont="1" applyBorder="1" applyAlignment="1">
      <alignment horizontal="right" vertical="top" wrapText="1"/>
    </xf>
    <xf numFmtId="14" fontId="1" fillId="0" borderId="32" xfId="0" applyNumberFormat="1" applyFont="1" applyBorder="1" applyAlignment="1">
      <alignment horizontal="right" vertical="top" wrapText="1"/>
    </xf>
    <xf numFmtId="14" fontId="1" fillId="0" borderId="33" xfId="0" applyNumberFormat="1" applyFont="1" applyBorder="1" applyAlignment="1">
      <alignment horizontal="right" vertical="top" wrapText="1"/>
    </xf>
    <xf numFmtId="14" fontId="1" fillId="0" borderId="29" xfId="0" applyNumberFormat="1" applyFont="1" applyBorder="1" applyAlignment="1">
      <alignment horizontal="right" vertical="top" wrapText="1"/>
    </xf>
    <xf numFmtId="14" fontId="1" fillId="0" borderId="30" xfId="0" applyNumberFormat="1" applyFont="1" applyBorder="1" applyAlignment="1">
      <alignment horizontal="right" vertical="top" wrapText="1"/>
    </xf>
    <xf numFmtId="14" fontId="1" fillId="0" borderId="31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G11"/>
  <sheetViews>
    <sheetView workbookViewId="0">
      <selection activeCell="C38" sqref="C38"/>
    </sheetView>
  </sheetViews>
  <sheetFormatPr defaultRowHeight="12.75" x14ac:dyDescent="0.2"/>
  <sheetData>
    <row r="4" spans="5:7" x14ac:dyDescent="0.2">
      <c r="G4">
        <v>1</v>
      </c>
    </row>
    <row r="5" spans="5:7" x14ac:dyDescent="0.2">
      <c r="G5">
        <v>2</v>
      </c>
    </row>
    <row r="6" spans="5:7" x14ac:dyDescent="0.2">
      <c r="G6">
        <v>3</v>
      </c>
    </row>
    <row r="7" spans="5:7" x14ac:dyDescent="0.2">
      <c r="E7">
        <v>6</v>
      </c>
      <c r="G7">
        <v>4</v>
      </c>
    </row>
    <row r="8" spans="5:7" x14ac:dyDescent="0.2">
      <c r="E8">
        <v>5</v>
      </c>
      <c r="G8">
        <v>5</v>
      </c>
    </row>
    <row r="9" spans="5:7" x14ac:dyDescent="0.2">
      <c r="E9">
        <v>4</v>
      </c>
      <c r="G9">
        <v>6</v>
      </c>
    </row>
    <row r="10" spans="5:7" x14ac:dyDescent="0.2">
      <c r="E10">
        <v>2</v>
      </c>
      <c r="G10">
        <v>9</v>
      </c>
    </row>
    <row r="11" spans="5:7" x14ac:dyDescent="0.2">
      <c r="E11">
        <v>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view="pageBreakPreview" topLeftCell="A70" zoomScaleNormal="100" workbookViewId="0">
      <selection activeCell="K74" sqref="K74"/>
    </sheetView>
  </sheetViews>
  <sheetFormatPr defaultRowHeight="12.75" x14ac:dyDescent="0.2"/>
  <cols>
    <col min="1" max="1" width="31.28515625" customWidth="1"/>
    <col min="2" max="2" width="13.42578125" customWidth="1"/>
    <col min="4" max="4" width="21.28515625" customWidth="1"/>
    <col min="5" max="5" width="13" customWidth="1"/>
    <col min="6" max="6" width="13.7109375" customWidth="1"/>
    <col min="7" max="7" width="14.7109375" customWidth="1"/>
    <col min="8" max="8" width="15" customWidth="1"/>
  </cols>
  <sheetData>
    <row r="1" spans="1:8" ht="62.25" customHeight="1" x14ac:dyDescent="0.25">
      <c r="A1" s="141" t="s">
        <v>178</v>
      </c>
      <c r="B1" s="141"/>
      <c r="C1" s="141"/>
      <c r="D1" s="141"/>
      <c r="E1" s="141"/>
      <c r="F1" s="141"/>
      <c r="G1" s="141"/>
      <c r="H1" s="141"/>
    </row>
    <row r="2" spans="1:8" ht="13.5" thickBot="1" x14ac:dyDescent="0.25">
      <c r="A2" s="1"/>
    </row>
    <row r="3" spans="1:8" ht="26.25" thickBot="1" x14ac:dyDescent="0.25">
      <c r="A3" s="7" t="s">
        <v>0</v>
      </c>
      <c r="B3" s="8" t="s">
        <v>1</v>
      </c>
      <c r="C3" s="34" t="s">
        <v>2</v>
      </c>
      <c r="D3" s="151"/>
      <c r="E3" s="119"/>
      <c r="F3" s="152"/>
      <c r="G3" s="8" t="s">
        <v>4</v>
      </c>
      <c r="H3" s="9"/>
    </row>
    <row r="4" spans="1:8" ht="51.75" thickBot="1" x14ac:dyDescent="0.25">
      <c r="A4" s="4" t="s">
        <v>6</v>
      </c>
      <c r="B4" s="4" t="s">
        <v>7</v>
      </c>
      <c r="C4" s="3"/>
      <c r="D4" s="142"/>
      <c r="E4" s="143"/>
      <c r="F4" s="144"/>
      <c r="G4" s="10">
        <v>42825</v>
      </c>
      <c r="H4" s="5"/>
    </row>
    <row r="5" spans="1:8" ht="39" thickBot="1" x14ac:dyDescent="0.25">
      <c r="A5" s="4" t="s">
        <v>9</v>
      </c>
      <c r="B5" s="4" t="s">
        <v>10</v>
      </c>
      <c r="C5" s="3"/>
      <c r="D5" s="145"/>
      <c r="E5" s="146"/>
      <c r="F5" s="147"/>
      <c r="G5" s="35">
        <v>42370</v>
      </c>
      <c r="H5" s="35"/>
    </row>
    <row r="6" spans="1:8" ht="39" thickBot="1" x14ac:dyDescent="0.25">
      <c r="A6" s="4" t="s">
        <v>11</v>
      </c>
      <c r="B6" s="4" t="s">
        <v>12</v>
      </c>
      <c r="C6" s="3"/>
      <c r="D6" s="148"/>
      <c r="E6" s="149"/>
      <c r="F6" s="150"/>
      <c r="G6" s="36">
        <v>42735</v>
      </c>
      <c r="H6" s="5"/>
    </row>
    <row r="7" spans="1:8" ht="38.25" customHeight="1" thickBot="1" x14ac:dyDescent="0.25">
      <c r="A7" s="157" t="s">
        <v>13</v>
      </c>
      <c r="B7" s="158"/>
      <c r="C7" s="158"/>
      <c r="D7" s="159"/>
      <c r="E7" s="159"/>
      <c r="F7" s="159"/>
      <c r="G7" s="158"/>
      <c r="H7" s="160"/>
    </row>
    <row r="8" spans="1:8" ht="33" customHeight="1" thickBot="1" x14ac:dyDescent="0.25">
      <c r="A8" s="40" t="s">
        <v>0</v>
      </c>
      <c r="B8" s="39" t="s">
        <v>1</v>
      </c>
      <c r="C8" s="41" t="s">
        <v>2</v>
      </c>
      <c r="D8" s="153" t="s">
        <v>3</v>
      </c>
      <c r="E8" s="154"/>
      <c r="F8" s="155"/>
      <c r="G8" s="37" t="s">
        <v>154</v>
      </c>
      <c r="H8" s="38" t="s">
        <v>5</v>
      </c>
    </row>
    <row r="9" spans="1:8" ht="39" customHeight="1" thickBot="1" x14ac:dyDescent="0.25">
      <c r="A9" s="4" t="s">
        <v>14</v>
      </c>
      <c r="B9" s="4" t="s">
        <v>15</v>
      </c>
      <c r="C9" s="3" t="s">
        <v>16</v>
      </c>
      <c r="D9" s="118" t="s">
        <v>15</v>
      </c>
      <c r="E9" s="119"/>
      <c r="F9" s="120"/>
      <c r="G9" s="23">
        <v>0</v>
      </c>
      <c r="H9" s="5"/>
    </row>
    <row r="10" spans="1:8" ht="39" customHeight="1" thickBot="1" x14ac:dyDescent="0.25">
      <c r="A10" s="4" t="s">
        <v>17</v>
      </c>
      <c r="B10" s="4" t="s">
        <v>18</v>
      </c>
      <c r="C10" s="3" t="s">
        <v>16</v>
      </c>
      <c r="D10" s="118" t="s">
        <v>18</v>
      </c>
      <c r="E10" s="119"/>
      <c r="F10" s="120"/>
      <c r="G10" s="63">
        <v>-69849.73</v>
      </c>
      <c r="H10" s="5"/>
    </row>
    <row r="11" spans="1:8" ht="39" customHeight="1" thickBot="1" x14ac:dyDescent="0.25">
      <c r="A11" s="4" t="s">
        <v>19</v>
      </c>
      <c r="B11" s="4" t="s">
        <v>20</v>
      </c>
      <c r="C11" s="3" t="s">
        <v>16</v>
      </c>
      <c r="D11" s="118" t="s">
        <v>20</v>
      </c>
      <c r="E11" s="119"/>
      <c r="F11" s="120"/>
      <c r="G11" s="90">
        <f>55560.48</f>
        <v>55560.480000000003</v>
      </c>
      <c r="H11" s="49"/>
    </row>
    <row r="12" spans="1:8" ht="51.75" customHeight="1" thickBot="1" x14ac:dyDescent="0.25">
      <c r="A12" s="4" t="s">
        <v>21</v>
      </c>
      <c r="B12" s="75" t="s">
        <v>22</v>
      </c>
      <c r="C12" s="3" t="s">
        <v>16</v>
      </c>
      <c r="D12" s="121" t="s">
        <v>23</v>
      </c>
      <c r="E12" s="122"/>
      <c r="F12" s="123"/>
      <c r="G12" s="91">
        <f>G13+G14+G20+G21+G22+G23+G31</f>
        <v>108763.77</v>
      </c>
      <c r="H12" s="5"/>
    </row>
    <row r="13" spans="1:8" ht="26.25" customHeight="1" thickBot="1" x14ac:dyDescent="0.25">
      <c r="A13" s="4" t="s">
        <v>24</v>
      </c>
      <c r="B13" s="6" t="s">
        <v>25</v>
      </c>
      <c r="C13" s="3" t="s">
        <v>16</v>
      </c>
      <c r="D13" s="109" t="s">
        <v>26</v>
      </c>
      <c r="E13" s="110"/>
      <c r="F13" s="111"/>
      <c r="G13" s="65">
        <f>20049.72</f>
        <v>20049.72</v>
      </c>
      <c r="H13" s="5"/>
    </row>
    <row r="14" spans="1:8" ht="24" customHeight="1" thickBot="1" x14ac:dyDescent="0.25">
      <c r="A14" s="4" t="s">
        <v>27</v>
      </c>
      <c r="B14" s="6" t="s">
        <v>28</v>
      </c>
      <c r="C14" s="3" t="s">
        <v>16</v>
      </c>
      <c r="D14" s="109" t="s">
        <v>29</v>
      </c>
      <c r="E14" s="110"/>
      <c r="F14" s="111"/>
      <c r="G14" s="92">
        <f>13304.04</f>
        <v>13304.04</v>
      </c>
      <c r="H14" s="5"/>
    </row>
    <row r="15" spans="1:8" ht="26.25" customHeight="1" thickBot="1" x14ac:dyDescent="0.25">
      <c r="A15" s="4"/>
      <c r="B15" s="6"/>
      <c r="C15" s="3" t="s">
        <v>16</v>
      </c>
      <c r="D15" s="109" t="s">
        <v>156</v>
      </c>
      <c r="E15" s="110"/>
      <c r="F15" s="111"/>
      <c r="G15" s="93">
        <f>12750.84</f>
        <v>12750.84</v>
      </c>
      <c r="H15" s="5"/>
    </row>
    <row r="16" spans="1:8" ht="13.5" customHeight="1" thickBot="1" x14ac:dyDescent="0.25">
      <c r="A16" s="4"/>
      <c r="B16" s="6"/>
      <c r="C16" s="3" t="s">
        <v>16</v>
      </c>
      <c r="D16" s="109" t="s">
        <v>157</v>
      </c>
      <c r="E16" s="110"/>
      <c r="F16" s="111"/>
      <c r="G16" s="94">
        <f>8660.44+G14-G15</f>
        <v>9213.6400000000031</v>
      </c>
      <c r="H16" s="49"/>
    </row>
    <row r="17" spans="1:10" ht="13.5" customHeight="1" thickBot="1" x14ac:dyDescent="0.25">
      <c r="A17" s="4"/>
      <c r="B17" s="6"/>
      <c r="C17" s="3" t="s">
        <v>16</v>
      </c>
      <c r="D17" s="109" t="s">
        <v>158</v>
      </c>
      <c r="E17" s="110"/>
      <c r="F17" s="111"/>
      <c r="G17" s="65">
        <v>0</v>
      </c>
      <c r="H17" s="5"/>
    </row>
    <row r="18" spans="1:10" ht="24.75" customHeight="1" thickBot="1" x14ac:dyDescent="0.25">
      <c r="A18" s="4"/>
      <c r="B18" s="6"/>
      <c r="C18" s="3" t="s">
        <v>16</v>
      </c>
      <c r="D18" s="109" t="s">
        <v>18</v>
      </c>
      <c r="E18" s="110"/>
      <c r="F18" s="111"/>
      <c r="G18" s="14">
        <f>G10</f>
        <v>-69849.73</v>
      </c>
      <c r="H18" s="5"/>
    </row>
    <row r="19" spans="1:10" ht="27" customHeight="1" thickBot="1" x14ac:dyDescent="0.3">
      <c r="A19" s="4"/>
      <c r="B19" s="6"/>
      <c r="C19" s="3" t="s">
        <v>16</v>
      </c>
      <c r="D19" s="109" t="s">
        <v>55</v>
      </c>
      <c r="E19" s="110"/>
      <c r="F19" s="111"/>
      <c r="G19" s="73">
        <f>G18+G15-G17</f>
        <v>-57098.89</v>
      </c>
      <c r="H19" s="47"/>
    </row>
    <row r="20" spans="1:10" ht="26.25" customHeight="1" thickBot="1" x14ac:dyDescent="0.25">
      <c r="A20" s="4" t="s">
        <v>30</v>
      </c>
      <c r="B20" s="6" t="s">
        <v>31</v>
      </c>
      <c r="C20" s="3" t="s">
        <v>16</v>
      </c>
      <c r="D20" s="124" t="s">
        <v>32</v>
      </c>
      <c r="E20" s="125"/>
      <c r="F20" s="126"/>
      <c r="G20" s="65">
        <f>24047.28</f>
        <v>24047.279999999999</v>
      </c>
      <c r="H20" s="5"/>
    </row>
    <row r="21" spans="1:10" ht="26.25" customHeight="1" thickBot="1" x14ac:dyDescent="0.25">
      <c r="A21" s="4" t="s">
        <v>33</v>
      </c>
      <c r="B21" s="32" t="s">
        <v>148</v>
      </c>
      <c r="C21" s="3" t="s">
        <v>16</v>
      </c>
      <c r="D21" s="118" t="s">
        <v>151</v>
      </c>
      <c r="E21" s="119"/>
      <c r="F21" s="120"/>
      <c r="G21" s="64">
        <f>17748.85</f>
        <v>17748.849999999999</v>
      </c>
      <c r="H21" s="5"/>
    </row>
    <row r="22" spans="1:10" ht="26.25" customHeight="1" thickBot="1" x14ac:dyDescent="0.25">
      <c r="A22" s="4" t="s">
        <v>36</v>
      </c>
      <c r="B22" s="32" t="s">
        <v>150</v>
      </c>
      <c r="C22" s="3" t="s">
        <v>16</v>
      </c>
      <c r="D22" s="118" t="s">
        <v>152</v>
      </c>
      <c r="E22" s="119"/>
      <c r="F22" s="120"/>
      <c r="G22" s="64">
        <f>4445.02</f>
        <v>4445.0200000000004</v>
      </c>
      <c r="H22" s="5"/>
    </row>
    <row r="23" spans="1:10" ht="35.25" customHeight="1" thickBot="1" x14ac:dyDescent="0.25">
      <c r="A23" s="4" t="s">
        <v>39</v>
      </c>
      <c r="B23" s="33" t="s">
        <v>149</v>
      </c>
      <c r="C23" s="3" t="s">
        <v>16</v>
      </c>
      <c r="D23" s="132" t="s">
        <v>153</v>
      </c>
      <c r="E23" s="133"/>
      <c r="F23" s="134"/>
      <c r="G23" s="64">
        <f>29168.86</f>
        <v>29168.86</v>
      </c>
      <c r="H23" s="5"/>
    </row>
    <row r="24" spans="1:10" ht="26.25" customHeight="1" thickBot="1" x14ac:dyDescent="0.25">
      <c r="A24" s="4" t="s">
        <v>42</v>
      </c>
      <c r="B24" s="75" t="s">
        <v>34</v>
      </c>
      <c r="C24" s="3" t="s">
        <v>16</v>
      </c>
      <c r="D24" s="118" t="s">
        <v>35</v>
      </c>
      <c r="E24" s="119"/>
      <c r="F24" s="120"/>
      <c r="G24" s="87">
        <f>G25+G26+G27+G28+G29+G30</f>
        <v>97184.84</v>
      </c>
      <c r="H24" s="5"/>
    </row>
    <row r="25" spans="1:10" ht="51" customHeight="1" thickBot="1" x14ac:dyDescent="0.25">
      <c r="A25" s="4" t="s">
        <v>45</v>
      </c>
      <c r="B25" s="6" t="s">
        <v>37</v>
      </c>
      <c r="C25" s="3" t="s">
        <v>16</v>
      </c>
      <c r="D25" s="121" t="s">
        <v>38</v>
      </c>
      <c r="E25" s="122"/>
      <c r="F25" s="123"/>
      <c r="G25" s="82">
        <f>97184.84</f>
        <v>97184.84</v>
      </c>
      <c r="H25" s="49"/>
    </row>
    <row r="26" spans="1:10" ht="39.75" customHeight="1" thickBot="1" x14ac:dyDescent="0.25">
      <c r="A26" s="4" t="s">
        <v>48</v>
      </c>
      <c r="B26" s="6" t="s">
        <v>40</v>
      </c>
      <c r="C26" s="3" t="s">
        <v>16</v>
      </c>
      <c r="D26" s="109" t="s">
        <v>41</v>
      </c>
      <c r="E26" s="110"/>
      <c r="F26" s="111"/>
      <c r="G26" s="12">
        <v>0</v>
      </c>
      <c r="H26" s="49"/>
    </row>
    <row r="27" spans="1:10" ht="13.5" customHeight="1" thickBot="1" x14ac:dyDescent="0.25">
      <c r="A27" s="4" t="s">
        <v>50</v>
      </c>
      <c r="B27" s="6" t="s">
        <v>43</v>
      </c>
      <c r="C27" s="3" t="s">
        <v>16</v>
      </c>
      <c r="D27" s="109" t="s">
        <v>44</v>
      </c>
      <c r="E27" s="110"/>
      <c r="F27" s="111"/>
      <c r="G27" s="82">
        <v>0</v>
      </c>
      <c r="H27" s="49"/>
    </row>
    <row r="28" spans="1:10" ht="41.25" customHeight="1" thickBot="1" x14ac:dyDescent="0.25">
      <c r="A28" s="4" t="s">
        <v>52</v>
      </c>
      <c r="B28" s="6" t="s">
        <v>46</v>
      </c>
      <c r="C28" s="3" t="s">
        <v>16</v>
      </c>
      <c r="D28" s="109" t="s">
        <v>47</v>
      </c>
      <c r="E28" s="110"/>
      <c r="F28" s="111"/>
      <c r="G28" s="76">
        <v>0</v>
      </c>
      <c r="H28" s="55"/>
    </row>
    <row r="29" spans="1:10" ht="13.5" customHeight="1" thickBot="1" x14ac:dyDescent="0.25">
      <c r="A29" s="4" t="s">
        <v>54</v>
      </c>
      <c r="B29" s="13" t="s">
        <v>49</v>
      </c>
      <c r="C29" s="3" t="s">
        <v>16</v>
      </c>
      <c r="D29" s="109" t="s">
        <v>124</v>
      </c>
      <c r="E29" s="110"/>
      <c r="F29" s="111"/>
      <c r="G29" s="70">
        <v>0</v>
      </c>
      <c r="H29" s="83"/>
      <c r="I29" s="79"/>
    </row>
    <row r="30" spans="1:10" ht="13.5" customHeight="1" thickBot="1" x14ac:dyDescent="0.25">
      <c r="A30" s="4"/>
      <c r="B30" s="13"/>
      <c r="C30" s="3"/>
      <c r="D30" s="109" t="s">
        <v>166</v>
      </c>
      <c r="E30" s="110"/>
      <c r="F30" s="110"/>
      <c r="G30" s="89">
        <f>G32-G33-(G31-G32)</f>
        <v>0</v>
      </c>
      <c r="H30" s="84"/>
      <c r="I30" s="79"/>
    </row>
    <row r="31" spans="1:10" ht="13.5" customHeight="1" thickBot="1" x14ac:dyDescent="0.25">
      <c r="A31" s="4"/>
      <c r="B31" s="13"/>
      <c r="C31" s="3"/>
      <c r="D31" s="109" t="s">
        <v>174</v>
      </c>
      <c r="E31" s="110"/>
      <c r="F31" s="110"/>
      <c r="G31" s="85">
        <v>0</v>
      </c>
      <c r="H31" s="84"/>
      <c r="I31" s="79"/>
    </row>
    <row r="32" spans="1:10" ht="13.5" customHeight="1" thickBot="1" x14ac:dyDescent="0.25">
      <c r="A32" s="4"/>
      <c r="B32" s="13"/>
      <c r="C32" s="3"/>
      <c r="D32" s="109" t="s">
        <v>175</v>
      </c>
      <c r="E32" s="110"/>
      <c r="F32" s="110"/>
      <c r="G32" s="85">
        <v>0</v>
      </c>
      <c r="H32" s="84"/>
      <c r="I32" s="79"/>
      <c r="J32" t="s">
        <v>173</v>
      </c>
    </row>
    <row r="33" spans="1:13" ht="13.5" customHeight="1" thickBot="1" x14ac:dyDescent="0.25">
      <c r="A33" s="4"/>
      <c r="B33" s="13"/>
      <c r="C33" s="3"/>
      <c r="D33" s="109" t="s">
        <v>177</v>
      </c>
      <c r="E33" s="110"/>
      <c r="F33" s="110"/>
      <c r="G33" s="86">
        <v>0</v>
      </c>
      <c r="H33" s="84"/>
      <c r="I33" s="79"/>
    </row>
    <row r="34" spans="1:13" ht="13.5" customHeight="1" thickBot="1" x14ac:dyDescent="0.25">
      <c r="A34" s="4"/>
      <c r="B34" s="13"/>
      <c r="C34" s="3"/>
      <c r="D34" s="109" t="s">
        <v>176</v>
      </c>
      <c r="E34" s="110"/>
      <c r="F34" s="110"/>
      <c r="G34" s="86">
        <v>0</v>
      </c>
      <c r="H34" s="84"/>
      <c r="I34" s="79"/>
    </row>
    <row r="35" spans="1:13" ht="35.25" customHeight="1" thickBot="1" x14ac:dyDescent="0.25">
      <c r="A35" s="4" t="s">
        <v>56</v>
      </c>
      <c r="B35" s="75" t="s">
        <v>51</v>
      </c>
      <c r="C35" s="3" t="s">
        <v>16</v>
      </c>
      <c r="D35" s="109" t="s">
        <v>51</v>
      </c>
      <c r="E35" s="110"/>
      <c r="F35" s="111"/>
      <c r="G35" s="66">
        <f>G24+G10</f>
        <v>27335.11</v>
      </c>
      <c r="H35" s="50"/>
    </row>
    <row r="36" spans="1:13" ht="41.25" customHeight="1" thickBot="1" x14ac:dyDescent="0.25">
      <c r="A36" s="4" t="s">
        <v>59</v>
      </c>
      <c r="B36" s="4" t="s">
        <v>53</v>
      </c>
      <c r="C36" s="3" t="s">
        <v>16</v>
      </c>
      <c r="D36" s="109" t="s">
        <v>53</v>
      </c>
      <c r="E36" s="110"/>
      <c r="F36" s="111"/>
      <c r="G36" s="12">
        <v>0</v>
      </c>
      <c r="H36" s="5"/>
      <c r="M36" t="s">
        <v>173</v>
      </c>
    </row>
    <row r="37" spans="1:13" ht="44.25" customHeight="1" thickBot="1" x14ac:dyDescent="0.3">
      <c r="A37" s="4" t="s">
        <v>61</v>
      </c>
      <c r="B37" s="4" t="s">
        <v>55</v>
      </c>
      <c r="C37" s="3" t="s">
        <v>16</v>
      </c>
      <c r="D37" s="109" t="s">
        <v>55</v>
      </c>
      <c r="E37" s="110"/>
      <c r="F37" s="111"/>
      <c r="G37" s="73">
        <f>G19</f>
        <v>-57098.89</v>
      </c>
      <c r="H37" s="47"/>
    </row>
    <row r="38" spans="1:13" ht="39" customHeight="1" thickBot="1" x14ac:dyDescent="0.25">
      <c r="A38" s="4" t="s">
        <v>168</v>
      </c>
      <c r="B38" s="4" t="s">
        <v>155</v>
      </c>
      <c r="C38" s="3" t="s">
        <v>16</v>
      </c>
      <c r="D38" s="109" t="s">
        <v>57</v>
      </c>
      <c r="E38" s="110"/>
      <c r="F38" s="111"/>
      <c r="G38" s="88">
        <f>G11+G12-G24</f>
        <v>67139.41</v>
      </c>
      <c r="H38" s="49"/>
    </row>
    <row r="39" spans="1:13" ht="38.25" customHeight="1" thickBot="1" x14ac:dyDescent="0.25">
      <c r="A39" s="138" t="s">
        <v>58</v>
      </c>
      <c r="B39" s="139"/>
      <c r="C39" s="139"/>
      <c r="D39" s="139"/>
      <c r="E39" s="139"/>
      <c r="F39" s="158"/>
      <c r="G39" s="139"/>
      <c r="H39" s="160"/>
    </row>
    <row r="40" spans="1:13" ht="68.25" thickBot="1" x14ac:dyDescent="0.25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13" ht="79.5" customHeight="1" thickBot="1" x14ac:dyDescent="0.25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13" ht="56.25" customHeight="1" thickBot="1" x14ac:dyDescent="0.25">
      <c r="A42" s="15">
        <v>2</v>
      </c>
      <c r="B42" s="4" t="s">
        <v>131</v>
      </c>
      <c r="C42" s="3" t="s">
        <v>128</v>
      </c>
      <c r="D42" s="51" t="s">
        <v>161</v>
      </c>
      <c r="E42" s="74">
        <v>3.21</v>
      </c>
      <c r="F42" s="80" t="s">
        <v>136</v>
      </c>
      <c r="G42" s="60">
        <v>3810334293</v>
      </c>
      <c r="H42" s="61">
        <f>G13</f>
        <v>20049.72</v>
      </c>
    </row>
    <row r="43" spans="1:13" ht="39" customHeight="1" thickBot="1" x14ac:dyDescent="0.25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24047.279999999999</v>
      </c>
    </row>
    <row r="44" spans="1:13" ht="39" customHeight="1" thickBot="1" x14ac:dyDescent="0.25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17748.849999999999</v>
      </c>
    </row>
    <row r="45" spans="1:13" ht="68.25" thickBot="1" x14ac:dyDescent="0.25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4445.0200000000004</v>
      </c>
    </row>
    <row r="46" spans="1:13" ht="68.25" thickBot="1" x14ac:dyDescent="0.25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29168.86</v>
      </c>
    </row>
    <row r="47" spans="1:13" ht="40.5" customHeight="1" thickBot="1" x14ac:dyDescent="0.25">
      <c r="A47" s="4" t="s">
        <v>170</v>
      </c>
      <c r="B47" s="4" t="s">
        <v>62</v>
      </c>
      <c r="C47" s="3" t="s">
        <v>16</v>
      </c>
      <c r="D47" s="4"/>
      <c r="E47" s="4"/>
      <c r="F47" s="156"/>
      <c r="G47" s="111"/>
      <c r="H47" s="61">
        <f>SUM(H41:H46)</f>
        <v>95459.73</v>
      </c>
    </row>
    <row r="48" spans="1:13" ht="19.5" customHeight="1" thickBot="1" x14ac:dyDescent="0.25">
      <c r="A48" s="138" t="s">
        <v>64</v>
      </c>
      <c r="B48" s="139"/>
      <c r="C48" s="139"/>
      <c r="D48" s="139"/>
      <c r="E48" s="139"/>
      <c r="F48" s="139"/>
      <c r="G48" s="139"/>
      <c r="H48" s="140"/>
    </row>
    <row r="49" spans="1:9" ht="47.25" customHeight="1" thickBot="1" x14ac:dyDescent="0.25">
      <c r="A49" s="51" t="s">
        <v>171</v>
      </c>
      <c r="B49" s="51" t="s">
        <v>66</v>
      </c>
      <c r="C49" s="52" t="s">
        <v>67</v>
      </c>
      <c r="D49" s="103" t="s">
        <v>141</v>
      </c>
      <c r="E49" s="104"/>
      <c r="F49" s="56">
        <v>0</v>
      </c>
      <c r="G49" s="51"/>
      <c r="H49" s="49"/>
    </row>
    <row r="50" spans="1:9" ht="45.75" customHeight="1" thickBot="1" x14ac:dyDescent="0.25">
      <c r="A50" s="51" t="s">
        <v>65</v>
      </c>
      <c r="B50" s="51" t="s">
        <v>69</v>
      </c>
      <c r="C50" s="52" t="s">
        <v>67</v>
      </c>
      <c r="D50" s="103" t="s">
        <v>69</v>
      </c>
      <c r="E50" s="104"/>
      <c r="F50" s="56">
        <v>0</v>
      </c>
      <c r="G50" s="51"/>
      <c r="H50" s="49"/>
    </row>
    <row r="51" spans="1:9" ht="41.25" customHeight="1" thickBot="1" x14ac:dyDescent="0.25">
      <c r="A51" s="51" t="s">
        <v>68</v>
      </c>
      <c r="B51" s="51" t="s">
        <v>71</v>
      </c>
      <c r="C51" s="52" t="s">
        <v>67</v>
      </c>
      <c r="D51" s="103" t="s">
        <v>71</v>
      </c>
      <c r="E51" s="104"/>
      <c r="F51" s="56">
        <v>0</v>
      </c>
      <c r="G51" s="51"/>
      <c r="H51" s="49"/>
    </row>
    <row r="52" spans="1:9" ht="37.5" customHeight="1" thickBot="1" x14ac:dyDescent="0.25">
      <c r="A52" s="51" t="s">
        <v>70</v>
      </c>
      <c r="B52" s="51" t="s">
        <v>73</v>
      </c>
      <c r="C52" s="52" t="s">
        <v>16</v>
      </c>
      <c r="D52" s="103" t="s">
        <v>73</v>
      </c>
      <c r="E52" s="104"/>
      <c r="F52" s="56">
        <v>0</v>
      </c>
      <c r="G52" s="51"/>
      <c r="H52" s="49"/>
    </row>
    <row r="53" spans="1:9" ht="18.75" customHeight="1" thickBot="1" x14ac:dyDescent="0.25">
      <c r="A53" s="161" t="s">
        <v>74</v>
      </c>
      <c r="B53" s="162"/>
      <c r="C53" s="162"/>
      <c r="D53" s="162"/>
      <c r="E53" s="162"/>
      <c r="F53" s="162"/>
      <c r="G53" s="162"/>
      <c r="H53" s="163"/>
    </row>
    <row r="54" spans="1:9" ht="42.75" customHeight="1" thickBot="1" x14ac:dyDescent="0.25">
      <c r="A54" s="51" t="s">
        <v>72</v>
      </c>
      <c r="B54" s="51" t="s">
        <v>15</v>
      </c>
      <c r="C54" s="52" t="s">
        <v>16</v>
      </c>
      <c r="D54" s="103" t="s">
        <v>15</v>
      </c>
      <c r="E54" s="104"/>
      <c r="F54" s="56">
        <v>0</v>
      </c>
      <c r="G54" s="51"/>
      <c r="H54" s="49"/>
    </row>
    <row r="55" spans="1:9" ht="42" customHeight="1" thickBot="1" x14ac:dyDescent="0.25">
      <c r="A55" s="51" t="s">
        <v>75</v>
      </c>
      <c r="B55" s="51" t="s">
        <v>18</v>
      </c>
      <c r="C55" s="52" t="s">
        <v>16</v>
      </c>
      <c r="D55" s="103" t="s">
        <v>18</v>
      </c>
      <c r="E55" s="104"/>
      <c r="F55" s="56">
        <v>0</v>
      </c>
      <c r="G55" s="51"/>
      <c r="H55" s="49"/>
    </row>
    <row r="56" spans="1:9" ht="48.75" customHeight="1" thickBot="1" x14ac:dyDescent="0.25">
      <c r="A56" s="51" t="s">
        <v>76</v>
      </c>
      <c r="B56" s="51" t="s">
        <v>20</v>
      </c>
      <c r="C56" s="52" t="s">
        <v>16</v>
      </c>
      <c r="D56" s="103" t="s">
        <v>20</v>
      </c>
      <c r="E56" s="104"/>
      <c r="F56" s="56">
        <v>0</v>
      </c>
      <c r="G56" s="51"/>
      <c r="H56" s="49"/>
    </row>
    <row r="57" spans="1:9" ht="44.25" customHeight="1" thickBot="1" x14ac:dyDescent="0.25">
      <c r="A57" s="51" t="s">
        <v>77</v>
      </c>
      <c r="B57" s="51" t="s">
        <v>53</v>
      </c>
      <c r="C57" s="52" t="s">
        <v>16</v>
      </c>
      <c r="D57" s="103" t="s">
        <v>53</v>
      </c>
      <c r="E57" s="104"/>
      <c r="F57" s="56">
        <v>0</v>
      </c>
      <c r="G57" s="51"/>
      <c r="H57" s="49"/>
    </row>
    <row r="58" spans="1:9" ht="42.75" customHeight="1" thickBot="1" x14ac:dyDescent="0.25">
      <c r="A58" s="51" t="s">
        <v>78</v>
      </c>
      <c r="B58" s="51" t="s">
        <v>55</v>
      </c>
      <c r="C58" s="52" t="s">
        <v>16</v>
      </c>
      <c r="D58" s="103" t="s">
        <v>55</v>
      </c>
      <c r="E58" s="104"/>
      <c r="F58" s="56">
        <v>0</v>
      </c>
      <c r="G58" s="51"/>
      <c r="H58" s="49"/>
    </row>
    <row r="59" spans="1:9" ht="42" customHeight="1" thickBot="1" x14ac:dyDescent="0.25">
      <c r="A59" s="53" t="s">
        <v>79</v>
      </c>
      <c r="B59" s="53" t="s">
        <v>57</v>
      </c>
      <c r="C59" s="54" t="s">
        <v>16</v>
      </c>
      <c r="D59" s="130" t="s">
        <v>57</v>
      </c>
      <c r="E59" s="131"/>
      <c r="F59" s="57">
        <f>D66+E66+F66+G66+H66</f>
        <v>22026.78000000001</v>
      </c>
      <c r="G59" s="53"/>
      <c r="H59" s="55"/>
    </row>
    <row r="60" spans="1:9" ht="30" customHeight="1" thickBot="1" x14ac:dyDescent="0.25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9" ht="68.25" thickBot="1" x14ac:dyDescent="0.25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9" ht="39.75" customHeight="1" thickBot="1" x14ac:dyDescent="0.25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9" ht="32.25" customHeight="1" thickBot="1" x14ac:dyDescent="0.25">
      <c r="A63" s="4" t="s">
        <v>83</v>
      </c>
      <c r="B63" s="4" t="s">
        <v>85</v>
      </c>
      <c r="C63" s="3" t="s">
        <v>86</v>
      </c>
      <c r="D63" s="76">
        <f>D64/1502.58</f>
        <v>179.35543531791987</v>
      </c>
      <c r="E63" s="76">
        <f>E64/117.48</f>
        <v>242.34499489274768</v>
      </c>
      <c r="F63" s="76">
        <f>F64/12</f>
        <v>777.36250000000007</v>
      </c>
      <c r="G63" s="77">
        <f>G64/18.26</f>
        <v>964.87239868565155</v>
      </c>
      <c r="H63" s="78">
        <f>H64/0.88</f>
        <v>584.59090909090912</v>
      </c>
    </row>
    <row r="64" spans="1:9" ht="37.5" customHeight="1" thickBot="1" x14ac:dyDescent="0.25">
      <c r="A64" s="4" t="s">
        <v>84</v>
      </c>
      <c r="B64" s="4" t="s">
        <v>88</v>
      </c>
      <c r="C64" s="3" t="s">
        <v>16</v>
      </c>
      <c r="D64" s="65">
        <f>269495.89</f>
        <v>269495.89</v>
      </c>
      <c r="E64" s="65">
        <f>28470.69</f>
        <v>28470.69</v>
      </c>
      <c r="F64" s="65">
        <f>9328.35</f>
        <v>9328.35</v>
      </c>
      <c r="G64" s="72">
        <f>17618.57</f>
        <v>17618.57</v>
      </c>
      <c r="H64" s="68">
        <f>514.44</f>
        <v>514.44000000000005</v>
      </c>
      <c r="I64" s="48"/>
    </row>
    <row r="65" spans="1:8" ht="32.25" customHeight="1" thickBot="1" x14ac:dyDescent="0.25">
      <c r="A65" s="4" t="s">
        <v>87</v>
      </c>
      <c r="B65" s="4" t="s">
        <v>90</v>
      </c>
      <c r="C65" s="3" t="s">
        <v>16</v>
      </c>
      <c r="D65" s="65">
        <f>252263.38</f>
        <v>252263.38</v>
      </c>
      <c r="E65" s="65">
        <f>26154.28</f>
        <v>26154.28</v>
      </c>
      <c r="F65" s="65">
        <f>11003.93</f>
        <v>11003.93</v>
      </c>
      <c r="G65" s="69">
        <f>13596.39</f>
        <v>13596.39</v>
      </c>
      <c r="H65" s="69">
        <f>383.18</f>
        <v>383.18</v>
      </c>
    </row>
    <row r="66" spans="1:8" ht="31.5" customHeight="1" thickBot="1" x14ac:dyDescent="0.25">
      <c r="A66" s="4" t="s">
        <v>89</v>
      </c>
      <c r="B66" s="4" t="s">
        <v>92</v>
      </c>
      <c r="C66" s="3" t="s">
        <v>16</v>
      </c>
      <c r="D66" s="76">
        <f>D64-D65</f>
        <v>17232.510000000009</v>
      </c>
      <c r="E66" s="76">
        <f>E64-E65</f>
        <v>2316.41</v>
      </c>
      <c r="F66" s="76">
        <f>F64-F65</f>
        <v>-1675.58</v>
      </c>
      <c r="G66" s="78">
        <f>G64-G65</f>
        <v>4022.1800000000003</v>
      </c>
      <c r="H66" s="78">
        <f>H64-H65</f>
        <v>131.26000000000005</v>
      </c>
    </row>
    <row r="67" spans="1:8" ht="63" customHeight="1" thickBot="1" x14ac:dyDescent="0.25">
      <c r="A67" s="4" t="s">
        <v>91</v>
      </c>
      <c r="B67" s="4" t="s">
        <v>94</v>
      </c>
      <c r="C67" s="3" t="s">
        <v>16</v>
      </c>
      <c r="D67" s="70">
        <f>265762.63</f>
        <v>265762.63</v>
      </c>
      <c r="E67" s="70">
        <f>24546.34</f>
        <v>24546.34</v>
      </c>
      <c r="F67" s="70">
        <f>4825.15</f>
        <v>4825.1499999999996</v>
      </c>
      <c r="G67" s="71">
        <f>10375.54</f>
        <v>10375.540000000001</v>
      </c>
      <c r="H67" s="71">
        <f>509.41</f>
        <v>509.41</v>
      </c>
    </row>
    <row r="68" spans="1:8" ht="29.25" customHeight="1" thickBot="1" x14ac:dyDescent="0.25">
      <c r="A68" s="4" t="s">
        <v>93</v>
      </c>
      <c r="B68" s="4" t="s">
        <v>73</v>
      </c>
      <c r="C68" s="3" t="s">
        <v>16</v>
      </c>
      <c r="D68" s="44">
        <f>D67-D64</f>
        <v>-3733.2600000000093</v>
      </c>
      <c r="E68" s="44">
        <f>E67-E64</f>
        <v>-3924.3499999999985</v>
      </c>
      <c r="F68" s="44">
        <f>F67-F64</f>
        <v>-4503.2000000000007</v>
      </c>
      <c r="G68" s="44">
        <f>G67-G64</f>
        <v>-7243.0299999999988</v>
      </c>
      <c r="H68" s="44">
        <f>H67-H64</f>
        <v>-5.0300000000000296</v>
      </c>
    </row>
    <row r="69" spans="1:8" ht="39" customHeight="1" thickBot="1" x14ac:dyDescent="0.25">
      <c r="A69" s="4" t="s">
        <v>95</v>
      </c>
      <c r="B69" s="17" t="s">
        <v>96</v>
      </c>
      <c r="C69" s="3" t="s">
        <v>16</v>
      </c>
      <c r="D69" s="135" t="s">
        <v>145</v>
      </c>
      <c r="E69" s="136"/>
      <c r="F69" s="136"/>
      <c r="G69" s="136"/>
      <c r="H69" s="137"/>
    </row>
    <row r="70" spans="1:8" ht="39" customHeight="1" thickBot="1" x14ac:dyDescent="0.25">
      <c r="A70" s="4" t="s">
        <v>97</v>
      </c>
      <c r="B70" s="17" t="s">
        <v>98</v>
      </c>
      <c r="C70" s="3" t="s">
        <v>16</v>
      </c>
      <c r="D70" s="112" t="s">
        <v>145</v>
      </c>
      <c r="E70" s="113"/>
      <c r="F70" s="113"/>
      <c r="G70" s="113"/>
      <c r="H70" s="114"/>
    </row>
    <row r="71" spans="1:8" ht="48" customHeight="1" thickBot="1" x14ac:dyDescent="0.25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 x14ac:dyDescent="0.25">
      <c r="A72" s="138" t="s">
        <v>101</v>
      </c>
      <c r="B72" s="139"/>
      <c r="C72" s="139"/>
      <c r="D72" s="139"/>
      <c r="E72" s="139"/>
      <c r="F72" s="139"/>
      <c r="G72" s="139"/>
      <c r="H72" s="140"/>
    </row>
    <row r="73" spans="1:8" ht="45" customHeight="1" thickBot="1" x14ac:dyDescent="0.25">
      <c r="A73" s="4" t="s">
        <v>102</v>
      </c>
      <c r="B73" s="4" t="s">
        <v>66</v>
      </c>
      <c r="C73" s="3" t="s">
        <v>67</v>
      </c>
      <c r="D73" s="4" t="s">
        <v>66</v>
      </c>
      <c r="E73" s="109" t="s">
        <v>185</v>
      </c>
      <c r="F73" s="110"/>
      <c r="G73" s="111"/>
      <c r="H73" s="26">
        <v>9</v>
      </c>
    </row>
    <row r="74" spans="1:8" ht="45" customHeight="1" thickBot="1" x14ac:dyDescent="0.25">
      <c r="A74" s="4" t="s">
        <v>103</v>
      </c>
      <c r="B74" s="4" t="s">
        <v>69</v>
      </c>
      <c r="C74" s="3" t="s">
        <v>67</v>
      </c>
      <c r="D74" s="4" t="s">
        <v>69</v>
      </c>
      <c r="E74" s="109"/>
      <c r="F74" s="110"/>
      <c r="G74" s="111"/>
      <c r="H74" s="26">
        <v>8</v>
      </c>
    </row>
    <row r="75" spans="1:8" ht="66.75" customHeight="1" thickBot="1" x14ac:dyDescent="0.25">
      <c r="A75" s="4" t="s">
        <v>104</v>
      </c>
      <c r="B75" s="4" t="s">
        <v>71</v>
      </c>
      <c r="C75" s="3" t="s">
        <v>105</v>
      </c>
      <c r="D75" s="4" t="s">
        <v>71</v>
      </c>
      <c r="E75" s="109"/>
      <c r="F75" s="110"/>
      <c r="G75" s="111"/>
      <c r="H75" s="26">
        <v>1</v>
      </c>
    </row>
    <row r="76" spans="1:8" ht="46.5" customHeight="1" thickBot="1" x14ac:dyDescent="0.25">
      <c r="A76" s="4" t="s">
        <v>106</v>
      </c>
      <c r="B76" s="4" t="s">
        <v>73</v>
      </c>
      <c r="C76" s="3" t="s">
        <v>16</v>
      </c>
      <c r="D76" s="4" t="s">
        <v>73</v>
      </c>
      <c r="E76" s="112"/>
      <c r="F76" s="113"/>
      <c r="G76" s="114"/>
      <c r="H76" s="26">
        <f>D68+E68+F68+G68+H68</f>
        <v>-19408.870000000006</v>
      </c>
    </row>
    <row r="77" spans="1:8" ht="25.5" customHeight="1" thickBot="1" x14ac:dyDescent="0.25">
      <c r="A77" s="138" t="s">
        <v>107</v>
      </c>
      <c r="B77" s="139"/>
      <c r="C77" s="139"/>
      <c r="D77" s="139"/>
      <c r="E77" s="139"/>
      <c r="F77" s="139"/>
      <c r="G77" s="139"/>
      <c r="H77" s="140"/>
    </row>
    <row r="78" spans="1:8" ht="54.75" customHeight="1" thickBot="1" x14ac:dyDescent="0.25">
      <c r="A78" s="4" t="s">
        <v>108</v>
      </c>
      <c r="B78" s="4" t="s">
        <v>109</v>
      </c>
      <c r="C78" s="3" t="s">
        <v>67</v>
      </c>
      <c r="D78" s="4" t="s">
        <v>109</v>
      </c>
      <c r="E78" s="109">
        <v>2</v>
      </c>
      <c r="F78" s="110"/>
      <c r="G78" s="111"/>
      <c r="H78" s="5"/>
    </row>
    <row r="79" spans="1:8" ht="39" thickBot="1" x14ac:dyDescent="0.25">
      <c r="A79" s="4" t="s">
        <v>110</v>
      </c>
      <c r="B79" s="4" t="s">
        <v>111</v>
      </c>
      <c r="C79" s="3" t="s">
        <v>67</v>
      </c>
      <c r="D79" s="4" t="s">
        <v>111</v>
      </c>
      <c r="E79" s="115"/>
      <c r="F79" s="116"/>
      <c r="G79" s="117"/>
      <c r="H79" s="18"/>
    </row>
    <row r="80" spans="1:8" ht="59.25" customHeight="1" thickBot="1" x14ac:dyDescent="0.25">
      <c r="A80" s="4" t="s">
        <v>112</v>
      </c>
      <c r="B80" s="4" t="s">
        <v>113</v>
      </c>
      <c r="C80" s="3" t="s">
        <v>16</v>
      </c>
      <c r="D80" s="16" t="s">
        <v>113</v>
      </c>
      <c r="E80" s="106" t="s">
        <v>167</v>
      </c>
      <c r="F80" s="107"/>
      <c r="G80" s="107"/>
      <c r="H80" s="108"/>
    </row>
    <row r="81" spans="1:8" x14ac:dyDescent="0.2">
      <c r="A81" s="1"/>
    </row>
    <row r="82" spans="1:8" x14ac:dyDescent="0.2">
      <c r="A82" s="1"/>
    </row>
    <row r="83" spans="1:8" ht="38.25" customHeight="1" x14ac:dyDescent="0.2">
      <c r="A83" s="105" t="s">
        <v>172</v>
      </c>
      <c r="B83" s="105"/>
      <c r="C83" s="105"/>
      <c r="D83" s="105"/>
      <c r="E83" s="105"/>
      <c r="F83" s="105"/>
      <c r="G83" s="105"/>
      <c r="H83" s="105"/>
    </row>
    <row r="84" spans="1:8" x14ac:dyDescent="0.2">
      <c r="A84" s="1"/>
    </row>
    <row r="85" spans="1:8" ht="13.5" thickBot="1" x14ac:dyDescent="0.25">
      <c r="A85" s="2" t="s">
        <v>114</v>
      </c>
    </row>
    <row r="86" spans="1:8" ht="30.75" customHeight="1" thickBot="1" x14ac:dyDescent="0.25">
      <c r="A86" s="27">
        <v>1</v>
      </c>
      <c r="B86" s="28" t="s">
        <v>67</v>
      </c>
      <c r="C86" s="127" t="s">
        <v>115</v>
      </c>
      <c r="D86" s="128"/>
      <c r="E86" s="129"/>
    </row>
    <row r="87" spans="1:8" ht="18.75" customHeight="1" thickBot="1" x14ac:dyDescent="0.25">
      <c r="A87" s="29">
        <v>2</v>
      </c>
      <c r="B87" s="4" t="s">
        <v>116</v>
      </c>
      <c r="C87" s="127" t="s">
        <v>117</v>
      </c>
      <c r="D87" s="128"/>
      <c r="E87" s="129"/>
    </row>
    <row r="88" spans="1:8" ht="16.5" customHeight="1" thickBot="1" x14ac:dyDescent="0.25">
      <c r="A88" s="29">
        <v>3</v>
      </c>
      <c r="B88" s="4" t="s">
        <v>118</v>
      </c>
      <c r="C88" s="127" t="s">
        <v>119</v>
      </c>
      <c r="D88" s="128"/>
      <c r="E88" s="129"/>
    </row>
    <row r="89" spans="1:8" ht="13.5" thickBot="1" x14ac:dyDescent="0.25">
      <c r="A89" s="29">
        <v>4</v>
      </c>
      <c r="B89" s="4" t="s">
        <v>16</v>
      </c>
      <c r="C89" s="127" t="s">
        <v>120</v>
      </c>
      <c r="D89" s="128"/>
      <c r="E89" s="129"/>
    </row>
    <row r="90" spans="1:8" ht="24" customHeight="1" thickBot="1" x14ac:dyDescent="0.25">
      <c r="A90" s="29">
        <v>5</v>
      </c>
      <c r="B90" s="4" t="s">
        <v>86</v>
      </c>
      <c r="C90" s="127" t="s">
        <v>121</v>
      </c>
      <c r="D90" s="128"/>
      <c r="E90" s="129"/>
    </row>
    <row r="91" spans="1:8" ht="21" customHeight="1" thickBot="1" x14ac:dyDescent="0.25">
      <c r="A91" s="30">
        <v>6</v>
      </c>
      <c r="B91" s="31" t="s">
        <v>122</v>
      </c>
      <c r="C91" s="127" t="s">
        <v>123</v>
      </c>
      <c r="D91" s="128"/>
      <c r="E91" s="129"/>
    </row>
    <row r="94" spans="1:8" ht="15" x14ac:dyDescent="0.2">
      <c r="A94" s="102" t="s">
        <v>179</v>
      </c>
      <c r="B94" s="102"/>
    </row>
    <row r="95" spans="1:8" ht="15" x14ac:dyDescent="0.25">
      <c r="A95" s="95" t="s">
        <v>180</v>
      </c>
      <c r="B95" s="96" t="s">
        <v>181</v>
      </c>
      <c r="C95" s="97" t="s">
        <v>182</v>
      </c>
    </row>
    <row r="96" spans="1:8" ht="22.5" x14ac:dyDescent="0.2">
      <c r="A96" s="98" t="s">
        <v>183</v>
      </c>
      <c r="B96" s="99">
        <v>198.53</v>
      </c>
      <c r="C96" s="100">
        <v>0</v>
      </c>
    </row>
    <row r="97" spans="1:3" ht="22.5" x14ac:dyDescent="0.2">
      <c r="A97" s="98" t="s">
        <v>184</v>
      </c>
      <c r="B97" s="99">
        <v>179.36</v>
      </c>
      <c r="C97" s="100">
        <v>0</v>
      </c>
    </row>
    <row r="98" spans="1:3" x14ac:dyDescent="0.2">
      <c r="A98" s="101"/>
      <c r="B98" s="101"/>
      <c r="C98" s="101"/>
    </row>
  </sheetData>
  <mergeCells count="70"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A1:H1"/>
    <mergeCell ref="D4:F4"/>
    <mergeCell ref="D5:F5"/>
    <mergeCell ref="D6:F6"/>
    <mergeCell ref="D3:F3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22:F22"/>
    <mergeCell ref="D23:F23"/>
    <mergeCell ref="D24:F24"/>
    <mergeCell ref="D25:F25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A94:B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C90:E90"/>
    <mergeCell ref="D58:E58"/>
    <mergeCell ref="D59:E59"/>
  </mergeCells>
  <phoneticPr fontId="0" type="noConversion"/>
  <pageMargins left="0.78740157480314965" right="0.19685039370078741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Лист1</vt:lpstr>
      <vt:lpstr>Лист2</vt:lpstr>
      <vt:lpstr>2.8.</vt:lpstr>
      <vt:lpstr>'2.8.'!_Par1769</vt:lpstr>
      <vt:lpstr>'2.8.'!_Par1889</vt:lpstr>
      <vt:lpstr>'2.8.'!_Par1890</vt:lpstr>
      <vt:lpstr>'2.8.'!_Par1933</vt:lpstr>
      <vt:lpstr>'2.8.'!_Par1962</vt:lpstr>
      <vt:lpstr>'2.8.'!_Par2076</vt:lpstr>
      <vt:lpstr>'2.8.'!_Par2105</vt:lpstr>
      <vt:lpstr>'2.8.'!_Par2129</vt:lpstr>
      <vt:lpstr>'2.8.'!Область_печати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2016-02-29T09:28:14Z</cp:lastPrinted>
  <dcterms:created xsi:type="dcterms:W3CDTF">1996-10-08T23:32:33Z</dcterms:created>
  <dcterms:modified xsi:type="dcterms:W3CDTF">2017-03-20T01:23:52Z</dcterms:modified>
</cp:coreProperties>
</file>