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<sst xmlns="http://schemas.openxmlformats.org/spreadsheetml/2006/main" count="305" uniqueCount="200">
  <si>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</si>
  <si>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</si>
  <si>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</si>
  <si>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</si>
  <si>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</si>
  <si>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</si>
  <si>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</si>
  <si>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</si>
  <si>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</si>
  <si>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</si>
  <si>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</si>
  <si>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</si>
  <si>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</si>
  <si>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</si>
  <si>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</si>
  <si>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</si>
  <si>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</si>
  <si>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</si>
  <si>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</si>
  <si>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</si>
  <si>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</si>
  <si>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</si>
  <si>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</si>
  <si>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</si>
  <si>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</si>
  <si>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</si>
  <si>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</si>
  <si>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</si>
  <si>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</si>
  <si>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</si>
  <si>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</si>
  <si>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</si>
  <si>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</si>
  <si>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</si>
  <si>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</si>
  <si>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</si>
  <si>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</si>
  <si>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</si>
  <si>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</si>
  <si>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</si>
  <si>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</si>
  <si>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</si>
  <si>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</si>
  <si>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</si>
  <si>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</si>
  <si>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</si>
  <si>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</si>
  <si>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</si>
  <si>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</si>
  <si>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</si>
  <si>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</si>
  <si>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</si>
  <si>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</si>
  <si>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</si>
  <si>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</si>
  <si>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</si>
  <si>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</si>
  <si>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</si>
  <si>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</si>
  <si>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</si>
  <si>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</si>
  <si>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</si>
  <si>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</si>
  <si>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</si>
  <si>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</si>
  <si>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</si>
  <si>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</si>
  <si>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</si>
  <si>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</si>
  <si>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</si>
  <si>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</si>
  <si>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</si>
  <si>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</si>
  <si>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</si>
  <si>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</si>
  <si>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</si>
  <si>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</si>
  <si>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</si>
  <si>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</si>
  <si>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</si>
  <si>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</si>
  <si>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</si>
  <si>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</si>
  <si>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</si>
  <si>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</si>
  <si>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</si>
  <si>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</si>
  <si>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</si>
  <si>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</si>
  <si>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</si>
  <si>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</si>
  <si>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</si>
  <si>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</si>
  <si>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</si>
  <si>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</si>
  <si>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</si>
  <si>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</si>
  <si>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</si>
  <si>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</si>
  <si>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</si>
  <si>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</si>
  <si>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</si>
  <si>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</si>
  <si>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</si>
  <si>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</si>
  <si>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</si>
  <si>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</si>
  <si>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</si>
  <si>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</si>
  <si>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</si>
  <si>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</si>
  <si>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</si>
  <si>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</si>
  <si>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</si>
  <si>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</si>
  <si>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</si>
  <si>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</si>
  <si>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</si>
  <si>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</si>
  <si>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</si>
  <si>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</si>
  <si>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</si>
  <si>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</si>
  <si>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</si>
  <si>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</si>
  <si>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</si>
  <si>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</si>
  <si>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</si>
  <si>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</si>
  <si>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</si>
  <si>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</si>
  <si>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</si>
  <si>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</si>
  <si>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</si>
  <si>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</si>
  <si>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</si>
  <si>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</si>
  <si>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</si>
  <si>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</si>
  <si>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</si>
  <si>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</si>
  <si>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</si>
  <si>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</si>
  <si>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</si>
  <si>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</si>
  <si>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</si>
  <si>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</si>
  <si>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</si>
  <si>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</si>
  <si>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</si>
  <si>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</si>
  <si>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</si>
  <si>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</si>
  <si>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</si>
  <si>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</si>
  <si>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</si>
  <si>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</si>
  <si>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</si>
  <si>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</si>
  <si>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</si>
  <si>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</si>
  <si>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</si>
  <si>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</si>
  <si>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</si>
  <si>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</si>
  <si>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</si>
  <si>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</si>
  <si>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</si>
  <si>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</si>
  <si>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</si>
  <si>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</si>
  <si>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</si>
  <si>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</si>
  <si>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</si>
  <si>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</si>
  <si>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</si>
  <si>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</si>
  <si>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</si>
  <si>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</si>
  <si>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</si>
  <si>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</si>
  <si>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</si>
  <si>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</si>
  <si>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</si>
  <si>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</si>
  <si>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</si>
  <si>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</si>
  <si>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</si>
  <si>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</si>
  <si>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</si>
  <si>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</si>
  <si>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</si>
  <si>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</si>
  <si>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</si>
  <si>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</si>
  <si>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</si>
  <si>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</si>
  <si>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</si>
  <si>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</si>
  <si>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39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</si>
</sst>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Border="1" applyAlignment="1">
      <alignment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8;&#1086;&#1085;&#1082;&#1086;&#1085;&#1086;&#107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4">
          <cell r="C14">
            <v>171.6</v>
          </cell>
          <cell r="F14">
            <v>171.6</v>
          </cell>
          <cell r="G14">
            <v>21.26</v>
          </cell>
          <cell r="H14">
            <v>5.91</v>
          </cell>
          <cell r="I14">
            <v>232.34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18">
          <cell r="Z218">
            <v>76.03</v>
          </cell>
        </row>
        <row r="221">
          <cell r="Z221">
            <v>5953.000000000003</v>
          </cell>
        </row>
        <row r="223">
          <cell r="X223">
            <v>2758.3400000000006</v>
          </cell>
          <cell r="Z223">
            <v>1774.3999999999994</v>
          </cell>
        </row>
        <row r="224">
          <cell r="X224">
            <v>18100.760000000002</v>
          </cell>
          <cell r="Z224">
            <v>11368.719999999998</v>
          </cell>
        </row>
        <row r="227">
          <cell r="AA227">
            <v>69912.20999999999</v>
          </cell>
        </row>
        <row r="235">
          <cell r="W235">
            <v>178519.62</v>
          </cell>
          <cell r="X235">
            <v>178519.62</v>
          </cell>
          <cell r="AA235">
            <v>103210.29999999999</v>
          </cell>
        </row>
        <row r="236">
          <cell r="X236">
            <v>0</v>
          </cell>
          <cell r="Z236">
            <v>5.310000000000001</v>
          </cell>
        </row>
        <row r="237">
          <cell r="U237">
            <v>285.77</v>
          </cell>
          <cell r="X237">
            <v>408.24</v>
          </cell>
          <cell r="Z237">
            <v>132.18999999999994</v>
          </cell>
        </row>
        <row r="242">
          <cell r="AA242">
            <v>11712.89</v>
          </cell>
        </row>
        <row r="243">
          <cell r="AA243">
            <v>2650.66</v>
          </cell>
        </row>
        <row r="246">
          <cell r="S246">
            <v>4604.38</v>
          </cell>
          <cell r="X246">
            <v>8255.64</v>
          </cell>
          <cell r="Z246">
            <v>7815.220000000001</v>
          </cell>
        </row>
        <row r="247">
          <cell r="S247">
            <v>325.91999999999996</v>
          </cell>
          <cell r="Z247">
            <v>38.55999999999998</v>
          </cell>
        </row>
        <row r="248">
          <cell r="U248">
            <v>-504.48</v>
          </cell>
          <cell r="X248">
            <v>12113.29</v>
          </cell>
          <cell r="Z248">
            <v>8318.179999999998</v>
          </cell>
        </row>
        <row r="250">
          <cell r="X250">
            <v>9328.12</v>
          </cell>
          <cell r="Z250">
            <v>8238.359999999997</v>
          </cell>
        </row>
        <row r="251">
          <cell r="Z251">
            <v>226.10999999999987</v>
          </cell>
        </row>
        <row r="252">
          <cell r="X252">
            <v>0</v>
          </cell>
          <cell r="Z252">
            <v>47.42000000000001</v>
          </cell>
        </row>
        <row r="253">
          <cell r="X253">
            <v>0</v>
          </cell>
          <cell r="Z253">
            <v>12.209999999999997</v>
          </cell>
        </row>
        <row r="257">
          <cell r="X257">
            <v>14922.720000000001</v>
          </cell>
          <cell r="Z257">
            <v>12471.260000000002</v>
          </cell>
        </row>
        <row r="258">
          <cell r="U258">
            <v>697.86</v>
          </cell>
          <cell r="X258">
            <v>689.64</v>
          </cell>
          <cell r="Z258">
            <v>246.52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3" t="s">
        <v>199</v>
      </c>
      <c r="B1" s="143"/>
      <c r="C1" s="143"/>
      <c r="D1" s="143"/>
      <c r="E1" s="143"/>
      <c r="F1" s="143"/>
      <c r="G1" s="143"/>
      <c r="H1" s="14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3"/>
      <c r="E3" s="154"/>
      <c r="F3" s="15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4"/>
      <c r="E4" s="145"/>
      <c r="F4" s="14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7"/>
      <c r="E5" s="148"/>
      <c r="F5" s="14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50"/>
      <c r="E6" s="151"/>
      <c r="F6" s="152"/>
      <c r="G6" s="36">
        <v>42735</v>
      </c>
      <c r="H6" s="5"/>
    </row>
    <row r="7" spans="1:8" ht="38.25" customHeight="1" thickBot="1">
      <c r="A7" s="136" t="s">
        <v>13</v>
      </c>
      <c r="B7" s="137"/>
      <c r="C7" s="137"/>
      <c r="D7" s="138"/>
      <c r="E7" s="138"/>
      <c r="F7" s="138"/>
      <c r="G7" s="137"/>
      <c r="H7" s="139"/>
    </row>
    <row r="8" spans="1:8" ht="33" customHeight="1" thickBot="1">
      <c r="A8" s="40" t="s">
        <v>0</v>
      </c>
      <c r="B8" s="39" t="s">
        <v>1</v>
      </c>
      <c r="C8" s="41" t="s">
        <v>2</v>
      </c>
      <c r="D8" s="156" t="s">
        <v>3</v>
      </c>
      <c r="E8" s="157"/>
      <c r="F8" s="15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2" t="s">
        <v>15</v>
      </c>
      <c r="E9" s="154"/>
      <c r="F9" s="16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2" t="s">
        <v>18</v>
      </c>
      <c r="E10" s="154"/>
      <c r="F10" s="163"/>
      <c r="G10" s="63">
        <v>16944.59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2" t="s">
        <v>20</v>
      </c>
      <c r="E11" s="154"/>
      <c r="F11" s="163"/>
      <c r="G11" s="90">
        <v>32443.71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9" t="s">
        <v>23</v>
      </c>
      <c r="E12" s="170"/>
      <c r="F12" s="171"/>
      <c r="G12" s="91">
        <f>G13+G14+G20+G21+G22+G23+G31</f>
        <v>64974.390000000014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5"/>
      <c r="G13" s="65">
        <f>'[2]Report'!$X$250</f>
        <v>9328.12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5"/>
      <c r="G14" s="92">
        <f>'[2]Report'!$X$246</f>
        <v>8255.64</v>
      </c>
      <c r="H14" s="5"/>
    </row>
    <row r="15" spans="1:8" ht="26.25" customHeight="1" thickBot="1">
      <c r="A15" s="4"/>
      <c r="B15" s="6"/>
      <c r="C15" s="3" t="s">
        <v>16</v>
      </c>
      <c r="D15" s="123" t="s">
        <v>156</v>
      </c>
      <c r="E15" s="124"/>
      <c r="F15" s="125"/>
      <c r="G15" s="93">
        <f>'[2]Report'!$Z$246+'[2]Report'!$Z$247</f>
        <v>7853.780000000002</v>
      </c>
      <c r="H15" s="5"/>
    </row>
    <row r="16" spans="1:8" ht="13.5" customHeight="1" thickBot="1">
      <c r="A16" s="4"/>
      <c r="B16" s="6"/>
      <c r="C16" s="3" t="s">
        <v>16</v>
      </c>
      <c r="D16" s="123" t="s">
        <v>157</v>
      </c>
      <c r="E16" s="124"/>
      <c r="F16" s="125"/>
      <c r="G16" s="94">
        <f>'[2]Report'!$S$246+'[2]Report'!$S$247+G14-G15</f>
        <v>5332.159999999997</v>
      </c>
      <c r="H16" s="49"/>
    </row>
    <row r="17" spans="1:8" ht="13.5" customHeight="1" thickBot="1">
      <c r="A17" s="4"/>
      <c r="B17" s="6"/>
      <c r="C17" s="3" t="s">
        <v>16</v>
      </c>
      <c r="D17" s="123" t="s">
        <v>158</v>
      </c>
      <c r="E17" s="124"/>
      <c r="F17" s="12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5"/>
      <c r="G18" s="14">
        <f>G10</f>
        <v>16944.59</v>
      </c>
      <c r="H18" s="5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5"/>
      <c r="G19" s="73">
        <f>G18+G15-G17</f>
        <v>24798.370000000003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2" t="s">
        <v>32</v>
      </c>
      <c r="E20" s="173"/>
      <c r="F20" s="174"/>
      <c r="G20" s="65">
        <f>'[2]Report'!$X$257</f>
        <v>14922.720000000001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2" t="s">
        <v>151</v>
      </c>
      <c r="E21" s="154"/>
      <c r="F21" s="163"/>
      <c r="G21" s="64">
        <f>'[2]Report'!$X$248+'[2]Report'!$U$248</f>
        <v>11608.810000000001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2" t="s">
        <v>152</v>
      </c>
      <c r="E22" s="154"/>
      <c r="F22" s="163"/>
      <c r="G22" s="64">
        <f>'[2]Report'!$X$223+'[2]Report'!$X$236</f>
        <v>2758.3400000000006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6" t="s">
        <v>153</v>
      </c>
      <c r="E23" s="167"/>
      <c r="F23" s="168"/>
      <c r="G23" s="64">
        <f>'[2]Report'!$X$224+'[2]Report'!$X$252+'[2]Report'!$X$253</f>
        <v>18100.760000000002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2" t="s">
        <v>35</v>
      </c>
      <c r="E24" s="154"/>
      <c r="F24" s="163"/>
      <c r="G24" s="87">
        <f>G25+G26+G27+G28+G29+G30</f>
        <v>50315.75000000001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9" t="s">
        <v>38</v>
      </c>
      <c r="E25" s="170"/>
      <c r="F25" s="171"/>
      <c r="G25" s="82">
        <f>'[2]Report'!$Z$257+'[2]Report'!$Z$253+'[2]Report'!$Z$252+'[2]Report'!$Z$251+'[2]Report'!$Z$250+'[2]Report'!$Z$248+'[2]Report'!$Z$247+'[2]Report'!$Z$246+'[2]Report'!$Z$236+'[2]Report'!$Z$224+'[2]Report'!$Z$223</f>
        <v>50315.75000000001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3" t="s">
        <v>41</v>
      </c>
      <c r="E26" s="124"/>
      <c r="F26" s="12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3" t="s">
        <v>44</v>
      </c>
      <c r="E27" s="124"/>
      <c r="F27" s="125"/>
      <c r="G27" s="82"/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3" t="s">
        <v>47</v>
      </c>
      <c r="E28" s="124"/>
      <c r="F28" s="125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3" t="s">
        <v>124</v>
      </c>
      <c r="E29" s="124"/>
      <c r="F29" s="125"/>
      <c r="G29" s="70"/>
      <c r="H29" s="83"/>
      <c r="I29" s="79"/>
    </row>
    <row r="30" spans="1:9" ht="13.5" customHeight="1" thickBot="1">
      <c r="A30" s="4"/>
      <c r="B30" s="13"/>
      <c r="C30" s="3"/>
      <c r="D30" s="123" t="s">
        <v>166</v>
      </c>
      <c r="E30" s="124"/>
      <c r="F30" s="12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3" t="s">
        <v>174</v>
      </c>
      <c r="E31" s="124"/>
      <c r="F31" s="12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3" t="s">
        <v>175</v>
      </c>
      <c r="E32" s="124"/>
      <c r="F32" s="124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3" t="s">
        <v>177</v>
      </c>
      <c r="E33" s="124"/>
      <c r="F33" s="12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3" t="s">
        <v>176</v>
      </c>
      <c r="E34" s="124"/>
      <c r="F34" s="12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3" t="s">
        <v>51</v>
      </c>
      <c r="E35" s="124"/>
      <c r="F35" s="125"/>
      <c r="G35" s="66">
        <f>G24+G10</f>
        <v>67260.34000000001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3" t="s">
        <v>53</v>
      </c>
      <c r="E36" s="124"/>
      <c r="F36" s="12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3" t="s">
        <v>55</v>
      </c>
      <c r="E37" s="124"/>
      <c r="F37" s="125"/>
      <c r="G37" s="73">
        <f>G19</f>
        <v>24798.370000000003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3" t="s">
        <v>57</v>
      </c>
      <c r="E38" s="124"/>
      <c r="F38" s="125"/>
      <c r="G38" s="88">
        <f>G11+G12-G24</f>
        <v>47102.35</v>
      </c>
      <c r="H38" s="49"/>
    </row>
    <row r="39" spans="1:8" ht="38.25" customHeight="1" thickBot="1">
      <c r="A39" s="114" t="s">
        <v>58</v>
      </c>
      <c r="B39" s="115"/>
      <c r="C39" s="115"/>
      <c r="D39" s="115"/>
      <c r="E39" s="115"/>
      <c r="F39" s="137"/>
      <c r="G39" s="115"/>
      <c r="H39" s="13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4.16</v>
      </c>
      <c r="F42" s="80" t="s">
        <v>136</v>
      </c>
      <c r="G42" s="60">
        <v>3810334293</v>
      </c>
      <c r="H42" s="61">
        <f>G13</f>
        <v>9328.12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14922.720000000001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11608.810000000001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2758.3400000000006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18100.760000000002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25"/>
      <c r="H47" s="61">
        <f>SUM(H41:H46)</f>
        <v>56718.750000000015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34" t="s">
        <v>141</v>
      </c>
      <c r="E49" s="13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34" t="s">
        <v>69</v>
      </c>
      <c r="E50" s="13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34" t="s">
        <v>71</v>
      </c>
      <c r="E51" s="13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34" t="s">
        <v>73</v>
      </c>
      <c r="E52" s="135"/>
      <c r="F52" s="56">
        <v>0</v>
      </c>
      <c r="G52" s="51"/>
      <c r="H52" s="49"/>
    </row>
    <row r="53" spans="1:8" ht="18.75" customHeight="1" thickBot="1">
      <c r="A53" s="140" t="s">
        <v>74</v>
      </c>
      <c r="B53" s="141"/>
      <c r="C53" s="141"/>
      <c r="D53" s="141"/>
      <c r="E53" s="141"/>
      <c r="F53" s="141"/>
      <c r="G53" s="141"/>
      <c r="H53" s="14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34" t="s">
        <v>15</v>
      </c>
      <c r="E54" s="13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34" t="s">
        <v>18</v>
      </c>
      <c r="E55" s="13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34" t="s">
        <v>20</v>
      </c>
      <c r="E56" s="13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34" t="s">
        <v>53</v>
      </c>
      <c r="E57" s="13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34" t="s">
        <v>55</v>
      </c>
      <c r="E58" s="13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4" t="s">
        <v>57</v>
      </c>
      <c r="E59" s="165"/>
      <c r="F59" s="57">
        <f>D66+E66+F66+G66+H66</f>
        <v>25045.81000000003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118.80872898614383</v>
      </c>
      <c r="E63" s="76">
        <f>E64/117.48</f>
        <v>303.6451310861423</v>
      </c>
      <c r="F63" s="76">
        <f>F64/12</f>
        <v>834.3308333333333</v>
      </c>
      <c r="G63" s="77">
        <f>G64/18.26</f>
        <v>954.8368017524643</v>
      </c>
      <c r="H63" s="78">
        <f>H64/0.88</f>
        <v>232.22727272727272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'[2]Report'!$X$235</f>
        <v>178519.62</v>
      </c>
      <c r="E64" s="65">
        <v>35672.23</v>
      </c>
      <c r="F64" s="65">
        <v>10011.97</v>
      </c>
      <c r="G64" s="72">
        <v>17435.32</v>
      </c>
      <c r="H64" s="68">
        <f>32.76+'[1]Page1'!$F$14</f>
        <v>204.35999999999999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'[2]Report'!$AA$227+'[2]Report'!$AA$235+'[2]Report'!$AA$242+'[2]Report'!$AA$243</f>
        <v>187486.05999999997</v>
      </c>
      <c r="E65" s="65">
        <v>8227.2</v>
      </c>
      <c r="F65" s="65">
        <f>'[2]Report'!$Z$218+'[2]Report'!$Z$221</f>
        <v>6029.0300000000025</v>
      </c>
      <c r="G65" s="69">
        <v>14700.56</v>
      </c>
      <c r="H65" s="69">
        <f>69.42+25.91+'[1]Page1'!$G$14+'[1]Page1'!$H$14+'[1]Page1'!$I$14</f>
        <v>354.84000000000003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-8966.439999999973</v>
      </c>
      <c r="E66" s="76">
        <f>E64-E65</f>
        <v>27445.030000000002</v>
      </c>
      <c r="F66" s="76">
        <f>F64-F65</f>
        <v>3982.939999999997</v>
      </c>
      <c r="G66" s="78">
        <f>G64-G65</f>
        <v>2734.76</v>
      </c>
      <c r="H66" s="78">
        <f>H64-H65</f>
        <v>-150.48000000000005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'[2]Report'!$W$235</f>
        <v>178519.62</v>
      </c>
      <c r="E67" s="70">
        <f>35672.23-18901.68</f>
        <v>16770.550000000003</v>
      </c>
      <c r="F67" s="71">
        <v>11889.58</v>
      </c>
      <c r="G67" s="71">
        <v>22982.35</v>
      </c>
      <c r="H67" s="71">
        <f>'[1]Page1'!$C$14</f>
        <v>171.6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-18901.68</v>
      </c>
      <c r="F68" s="44">
        <f>F67-F64</f>
        <v>1877.6100000000006</v>
      </c>
      <c r="G68" s="44">
        <f>G67-G64</f>
        <v>5547.029999999999</v>
      </c>
      <c r="H68" s="44">
        <f>H67-H64</f>
        <v>-32.75999999999999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0" t="s">
        <v>145</v>
      </c>
      <c r="E69" s="121"/>
      <c r="F69" s="121"/>
      <c r="G69" s="121"/>
      <c r="H69" s="12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7" t="s">
        <v>145</v>
      </c>
      <c r="E70" s="118"/>
      <c r="F70" s="118"/>
      <c r="G70" s="118"/>
      <c r="H70" s="11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3"/>
      <c r="F73" s="124"/>
      <c r="G73" s="12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3"/>
      <c r="F74" s="124"/>
      <c r="G74" s="12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3"/>
      <c r="F75" s="124"/>
      <c r="G75" s="12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7"/>
      <c r="F76" s="118"/>
      <c r="G76" s="119"/>
      <c r="H76" s="26">
        <f>D68+E68+F68+G68+H68</f>
        <v>-11509.800000000001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3"/>
      <c r="F78" s="124"/>
      <c r="G78" s="12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30"/>
      <c r="F79" s="131"/>
      <c r="G79" s="13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27" t="s">
        <v>167</v>
      </c>
      <c r="F80" s="128"/>
      <c r="G80" s="128"/>
      <c r="H80" s="129"/>
    </row>
    <row r="81" ht="12.75">
      <c r="A81" s="1"/>
    </row>
    <row r="82" ht="12.75">
      <c r="A82" s="1"/>
    </row>
    <row r="83" spans="1:8" ht="38.25" customHeight="1">
      <c r="A83" s="126" t="s">
        <v>172</v>
      </c>
      <c r="B83" s="126"/>
      <c r="C83" s="126"/>
      <c r="D83" s="126"/>
      <c r="E83" s="126"/>
      <c r="F83" s="126"/>
      <c r="G83" s="126"/>
      <c r="H83" s="12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9" t="s">
        <v>115</v>
      </c>
      <c r="D86" s="160"/>
      <c r="E86" s="161"/>
    </row>
    <row r="87" spans="1:5" ht="18.75" customHeight="1" thickBot="1">
      <c r="A87" s="29">
        <v>2</v>
      </c>
      <c r="B87" s="4" t="s">
        <v>116</v>
      </c>
      <c r="C87" s="159" t="s">
        <v>117</v>
      </c>
      <c r="D87" s="160"/>
      <c r="E87" s="161"/>
    </row>
    <row r="88" spans="1:5" ht="16.5" customHeight="1" thickBot="1">
      <c r="A88" s="29">
        <v>3</v>
      </c>
      <c r="B88" s="4" t="s">
        <v>118</v>
      </c>
      <c r="C88" s="159" t="s">
        <v>119</v>
      </c>
      <c r="D88" s="160"/>
      <c r="E88" s="161"/>
    </row>
    <row r="89" spans="1:5" ht="13.5" thickBot="1">
      <c r="A89" s="29">
        <v>4</v>
      </c>
      <c r="B89" s="4" t="s">
        <v>16</v>
      </c>
      <c r="C89" s="159" t="s">
        <v>120</v>
      </c>
      <c r="D89" s="160"/>
      <c r="E89" s="161"/>
    </row>
    <row r="90" spans="1:5" ht="24" customHeight="1" thickBot="1">
      <c r="A90" s="29">
        <v>5</v>
      </c>
      <c r="B90" s="4" t="s">
        <v>86</v>
      </c>
      <c r="C90" s="159" t="s">
        <v>121</v>
      </c>
      <c r="D90" s="160"/>
      <c r="E90" s="161"/>
    </row>
    <row r="91" spans="1:5" ht="21" customHeight="1" thickBot="1">
      <c r="A91" s="30">
        <v>6</v>
      </c>
      <c r="B91" s="31" t="s">
        <v>122</v>
      </c>
      <c r="C91" s="159" t="s">
        <v>123</v>
      </c>
      <c r="D91" s="160"/>
      <c r="E91" s="161"/>
    </row>
    <row r="93" ht="12.75">
      <c r="B93" t="s">
        <v>193</v>
      </c>
    </row>
    <row r="94" spans="2:4" ht="12.75">
      <c r="B94" s="113" t="s">
        <v>194</v>
      </c>
      <c r="C94" s="113" t="s">
        <v>195</v>
      </c>
      <c r="D94" s="113" t="s">
        <v>196</v>
      </c>
    </row>
    <row r="95" spans="2:4" ht="12.75">
      <c r="B95" s="113" t="s">
        <v>197</v>
      </c>
      <c r="C95">
        <f>'[2]Report'!$X$258+'[2]Report'!$U$258</f>
        <v>1387.5</v>
      </c>
      <c r="D95" s="113">
        <f>'[2]Report'!$Z$258</f>
        <v>246.52</v>
      </c>
    </row>
    <row r="96" spans="2:4" ht="12.75">
      <c r="B96" s="113" t="s">
        <v>198</v>
      </c>
      <c r="C96" s="113">
        <f>'[2]Report'!$X$237+'[2]Report'!$U$237</f>
        <v>694.01</v>
      </c>
      <c r="D96" s="113">
        <f>'[2]Report'!$Z$237</f>
        <v>132.18999999999994</v>
      </c>
    </row>
  </sheetData>
  <sheetProtection/>
  <mergeCells count="69"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10:F1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C86:E86"/>
    <mergeCell ref="C87:E87"/>
    <mergeCell ref="C88:E88"/>
    <mergeCell ref="C89:E89"/>
    <mergeCell ref="C90:E90"/>
    <mergeCell ref="A1:H1"/>
    <mergeCell ref="D4:F4"/>
    <mergeCell ref="D5:F5"/>
    <mergeCell ref="D6:F6"/>
    <mergeCell ref="D3:F3"/>
    <mergeCell ref="D8:F8"/>
    <mergeCell ref="A7:H7"/>
    <mergeCell ref="A39:H39"/>
    <mergeCell ref="D31:F31"/>
    <mergeCell ref="D34:F34"/>
    <mergeCell ref="D32:F32"/>
    <mergeCell ref="A53:H53"/>
    <mergeCell ref="D36:F36"/>
    <mergeCell ref="D37:F37"/>
    <mergeCell ref="D50:E50"/>
    <mergeCell ref="D38:F38"/>
    <mergeCell ref="E75:G75"/>
    <mergeCell ref="E74:G74"/>
    <mergeCell ref="E73:G73"/>
    <mergeCell ref="F47:G47"/>
    <mergeCell ref="D56:E56"/>
    <mergeCell ref="D52:E52"/>
    <mergeCell ref="A48:H48"/>
    <mergeCell ref="D54:E54"/>
    <mergeCell ref="D55:E55"/>
    <mergeCell ref="D57:E57"/>
    <mergeCell ref="A72:H72"/>
    <mergeCell ref="D70:H70"/>
    <mergeCell ref="D69:H69"/>
    <mergeCell ref="D27:F27"/>
    <mergeCell ref="A83:H83"/>
    <mergeCell ref="E80:H80"/>
    <mergeCell ref="E79:G79"/>
    <mergeCell ref="E78:G78"/>
    <mergeCell ref="A77:H77"/>
    <mergeCell ref="E76:G7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