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'2.8.'!$A$1:$H$95</definedName>
  </definedNames>
  <calcPr fullCalcOnLoad="1"/>
</workbook>
</file>

<file path=xl/sharedStrings.xml><?xml version="1.0" encoding="utf-8"?>
<sst xmlns="http://schemas.openxmlformats.org/spreadsheetml/2006/main" count="284" uniqueCount="180">
  <si>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</si>
  <si>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</si>
  <si>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</si>
  <si>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</si>
  <si>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</si>
  <si>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</si>
  <si>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</si>
  <si>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</si>
  <si>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</si>
  <si>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</si>
  <si>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</si>
  <si>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</si>
  <si>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</si>
  <si>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</si>
  <si>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</si>
  <si>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</si>
  <si>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</si>
  <si>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</si>
  <si>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</si>
  <si>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</si>
  <si>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</si>
  <si>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</si>
  <si>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</si>
  <si>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</si>
  <si>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</si>
  <si>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</si>
  <si>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</si>
  <si>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</si>
  <si>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</si>
  <si>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</si>
  <si>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</si>
  <si>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</si>
  <si>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</si>
  <si>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</si>
  <si>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</si>
  <si>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</si>
  <si>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</si>
  <si>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</si>
  <si>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</si>
  <si>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</si>
  <si>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</si>
  <si>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</si>
  <si>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</si>
  <si>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</si>
  <si>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</si>
  <si>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</si>
  <si>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</si>
  <si>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</si>
  <si>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</si>
  <si>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</si>
  <si>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</si>
  <si>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</si>
  <si>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</si>
  <si>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</si>
  <si>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</si>
  <si>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</si>
  <si>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</si>
  <si>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</si>
  <si>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</si>
  <si>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</si>
  <si>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</si>
  <si>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</si>
  <si>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</si>
  <si>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</si>
  <si>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</si>
  <si>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</si>
  <si>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</si>
  <si>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</si>
  <si>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</si>
  <si>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</si>
  <si>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</si>
  <si>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</si>
  <si>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</si>
  <si>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</si>
  <si>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</si>
  <si>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</si>
  <si>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</si>
  <si>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</si>
  <si>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</si>
  <si>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</si>
  <si>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</si>
  <si>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</si>
  <si>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</si>
  <si>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</si>
  <si>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</si>
  <si>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</si>
  <si>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</si>
  <si>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</si>
  <si>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</si>
  <si>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</si>
  <si>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</si>
  <si>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</si>
  <si>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</si>
  <si>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</si>
  <si>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</si>
  <si>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</si>
  <si>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</si>
  <si>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</si>
  <si>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</si>
  <si>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</si>
  <si>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</si>
  <si>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</si>
  <si>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</si>
  <si>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</si>
  <si>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</si>
  <si>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</si>
  <si>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</si>
  <si>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</si>
  <si>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</si>
  <si>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</si>
  <si>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</si>
  <si>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</si>
  <si>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</si>
  <si>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</si>
  <si>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</si>
  <si>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</si>
  <si>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</si>
  <si>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</si>
  <si>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</si>
  <si>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</si>
  <si>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</si>
  <si>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</si>
  <si>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</si>
  <si>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</si>
  <si>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</si>
  <si>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</si>
  <si>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</si>
  <si>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</si>
  <si>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</si>
  <si>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</si>
  <si>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</si>
  <si>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</si>
  <si>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</si>
  <si>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</si>
  <si>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</si>
  <si>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</si>
  <si>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</si>
  <si>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</si>
  <si>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</si>
  <si>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</si>
  <si>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</si>
  <si>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</si>
  <si>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</si>
  <si>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</si>
  <si>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</si>
  <si>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</si>
  <si>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</si>
  <si>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</si>
  <si>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</si>
  <si>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</si>
  <si>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</si>
  <si>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</si>
  <si>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</si>
  <si>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</si>
  <si>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</si>
  <si>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</si>
  <si>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</si>
  <si>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</si>
  <si>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</si>
  <si>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</si>
  <si>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</si>
  <si>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</si>
  <si>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</si>
  <si>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</si>
  <si>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</si>
  <si>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</si>
  <si>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</si>
  <si>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</si>
  <si>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</si>
  <si>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</si>
  <si>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</si>
  <si>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</si>
  <si>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</si>
  <si>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</si>
  <si>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</si>
  <si>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</si>
  <si>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</si>
  <si>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</si>
  <si>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</si>
  <si>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ПЕРВОМАЙСКАЯ, д. 14      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</si>
</sst>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32" xfId="0" applyBorder="1" applyAlignment="1">
      <alignment/>
    </xf>
    <xf numFmtId="0" fontId="0" fillId="35" borderId="32" xfId="0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5;&#1077;&#1088;&#1074;&#1086;&#1084;&#1072;&#1081;&#1089;&#1082;&#1072;&#1103;%20&#1046;&#1069;&#1059;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88">
          <cell r="X88">
            <v>57.52999999999999</v>
          </cell>
          <cell r="Z88">
            <v>39.33000000000001</v>
          </cell>
        </row>
        <row r="89">
          <cell r="Z89">
            <v>7.79</v>
          </cell>
        </row>
        <row r="90">
          <cell r="Z90">
            <v>2.5200000000004548</v>
          </cell>
        </row>
        <row r="91">
          <cell r="U91">
            <v>0</v>
          </cell>
          <cell r="X91">
            <v>5038.06</v>
          </cell>
          <cell r="Z91">
            <v>2038.9100000000058</v>
          </cell>
        </row>
        <row r="93">
          <cell r="S93">
            <v>1087.12</v>
          </cell>
          <cell r="X93">
            <v>1104.24</v>
          </cell>
          <cell r="Z93">
            <v>736.0299999999997</v>
          </cell>
        </row>
        <row r="94">
          <cell r="S94">
            <v>10387.92</v>
          </cell>
          <cell r="X94">
            <v>7246.06</v>
          </cell>
          <cell r="Z94">
            <v>4739.309999999999</v>
          </cell>
        </row>
        <row r="95">
          <cell r="Z95">
            <v>-71.19</v>
          </cell>
        </row>
        <row r="96">
          <cell r="Z96">
            <v>-1.2</v>
          </cell>
        </row>
        <row r="97">
          <cell r="Z97">
            <v>72.38999999998545</v>
          </cell>
        </row>
        <row r="98">
          <cell r="U98">
            <v>3968.98</v>
          </cell>
          <cell r="X98">
            <v>6730.3</v>
          </cell>
          <cell r="Z98">
            <v>2570.12</v>
          </cell>
        </row>
        <row r="99">
          <cell r="U99">
            <v>812.1299999999999</v>
          </cell>
          <cell r="X99">
            <v>1377.12</v>
          </cell>
          <cell r="Z99">
            <v>525.8999999999999</v>
          </cell>
        </row>
        <row r="100">
          <cell r="U100">
            <v>-5928.240000000002</v>
          </cell>
          <cell r="X100">
            <v>16974.63</v>
          </cell>
          <cell r="Z100">
            <v>5534.48</v>
          </cell>
        </row>
        <row r="102">
          <cell r="U102">
            <v>59.2</v>
          </cell>
          <cell r="X102">
            <v>81.75</v>
          </cell>
          <cell r="Z102">
            <v>55.84</v>
          </cell>
        </row>
        <row r="103">
          <cell r="U103">
            <v>12.129999999999999</v>
          </cell>
          <cell r="X103">
            <v>16.73</v>
          </cell>
          <cell r="Z103">
            <v>11.439999999999998</v>
          </cell>
        </row>
        <row r="104">
          <cell r="U104">
            <v>-92.85</v>
          </cell>
          <cell r="X104">
            <v>300.12</v>
          </cell>
          <cell r="Z104">
            <v>168.12000000000003</v>
          </cell>
        </row>
        <row r="105">
          <cell r="U105">
            <v>0</v>
          </cell>
          <cell r="X105">
            <v>77328.48000000001</v>
          </cell>
          <cell r="Z105">
            <v>52348.06</v>
          </cell>
        </row>
        <row r="106">
          <cell r="S106">
            <v>27</v>
          </cell>
          <cell r="Z106">
            <v>0</v>
          </cell>
        </row>
        <row r="107">
          <cell r="X107">
            <v>550.86</v>
          </cell>
          <cell r="Z107">
            <v>34.8299999999999</v>
          </cell>
        </row>
        <row r="110">
          <cell r="U110">
            <v>0</v>
          </cell>
          <cell r="X110">
            <v>108.06</v>
          </cell>
          <cell r="Z110">
            <v>60.96</v>
          </cell>
        </row>
        <row r="113">
          <cell r="X113">
            <v>8023.400000000001</v>
          </cell>
          <cell r="Z113">
            <v>3370.7</v>
          </cell>
        </row>
        <row r="115">
          <cell r="S115">
            <v>5301.74</v>
          </cell>
          <cell r="X115">
            <v>3305.0399999999995</v>
          </cell>
          <cell r="Z115">
            <v>1820.6799999999976</v>
          </cell>
        </row>
        <row r="116">
          <cell r="S116">
            <v>236.71</v>
          </cell>
        </row>
        <row r="117">
          <cell r="S117">
            <v>1680.19</v>
          </cell>
          <cell r="X117">
            <v>4856.05</v>
          </cell>
          <cell r="Z117">
            <v>2457.7899999999995</v>
          </cell>
        </row>
        <row r="118">
          <cell r="S118">
            <v>1854.92</v>
          </cell>
        </row>
        <row r="119">
          <cell r="S119">
            <v>7595.17</v>
          </cell>
          <cell r="X119">
            <v>5383.920000000001</v>
          </cell>
          <cell r="Z119">
            <v>3367.4299999999994</v>
          </cell>
        </row>
        <row r="120">
          <cell r="S120">
            <v>1439.62</v>
          </cell>
        </row>
        <row r="121">
          <cell r="S121">
            <v>318.63</v>
          </cell>
        </row>
        <row r="122">
          <cell r="S122">
            <v>81.72</v>
          </cell>
        </row>
        <row r="123">
          <cell r="U123">
            <v>-26.369999999999997</v>
          </cell>
          <cell r="X123">
            <v>3362.2200000000003</v>
          </cell>
          <cell r="Z123">
            <v>1369.6499999999999</v>
          </cell>
        </row>
        <row r="126">
          <cell r="S126">
            <v>2718.33</v>
          </cell>
          <cell r="X126">
            <v>5973.720000000001</v>
          </cell>
          <cell r="Z126">
            <v>3592.8200000000006</v>
          </cell>
        </row>
        <row r="127">
          <cell r="X127">
            <v>482.58000000000004</v>
          </cell>
          <cell r="Z127">
            <v>36.609999999999985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497">
          <cell r="K497">
            <v>2266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1">
      <selection activeCell="D93" sqref="D9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6" t="s">
        <v>179</v>
      </c>
      <c r="B1" s="136"/>
      <c r="C1" s="136"/>
      <c r="D1" s="136"/>
      <c r="E1" s="136"/>
      <c r="F1" s="136"/>
      <c r="G1" s="136"/>
      <c r="H1" s="13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8"/>
      <c r="E3" s="92"/>
      <c r="F3" s="10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7"/>
      <c r="E4" s="138"/>
      <c r="F4" s="139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0"/>
      <c r="E5" s="141"/>
      <c r="F5" s="142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3"/>
      <c r="E6" s="144"/>
      <c r="F6" s="145"/>
      <c r="G6" s="36">
        <v>42735</v>
      </c>
      <c r="H6" s="5"/>
    </row>
    <row r="7" spans="1:8" ht="38.25" customHeight="1" thickBot="1">
      <c r="A7" s="113" t="s">
        <v>13</v>
      </c>
      <c r="B7" s="101"/>
      <c r="C7" s="101"/>
      <c r="D7" s="114"/>
      <c r="E7" s="114"/>
      <c r="F7" s="114"/>
      <c r="G7" s="101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10" t="s">
        <v>3</v>
      </c>
      <c r="E8" s="111"/>
      <c r="F8" s="11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1" t="s">
        <v>15</v>
      </c>
      <c r="E9" s="92"/>
      <c r="F9" s="9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1" t="s">
        <v>18</v>
      </c>
      <c r="E10" s="92"/>
      <c r="F10" s="93"/>
      <c r="G10" s="64">
        <v>5527.25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1" t="s">
        <v>20</v>
      </c>
      <c r="E11" s="92"/>
      <c r="F11" s="93"/>
      <c r="G11" s="65">
        <f>'[1]Report'!$S$93+'[1]Report'!$S$94+'[1]Report'!$S$106+'[1]Report'!$S$115+'[1]Report'!$S$116+'[1]Report'!$S$117+'[1]Report'!$S$118+'[1]Report'!$S$119+'[1]Report'!$S$120+'[1]Report'!$S$121+'[1]Report'!$S$122+'[1]Report'!$S$126</f>
        <v>32729.07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94" t="s">
        <v>23</v>
      </c>
      <c r="E12" s="95"/>
      <c r="F12" s="96"/>
      <c r="G12" s="63">
        <f>G13+G14+G20+G21+G22+G23</f>
        <v>27869.030000000006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8" t="s">
        <v>26</v>
      </c>
      <c r="E13" s="89"/>
      <c r="F13" s="90"/>
      <c r="G13" s="66">
        <f>'[1]Report'!$X$119</f>
        <v>5383.920000000001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8" t="s">
        <v>29</v>
      </c>
      <c r="E14" s="89"/>
      <c r="F14" s="90"/>
      <c r="G14" s="66">
        <f>'[1]Report'!$X$115</f>
        <v>3305.0399999999995</v>
      </c>
      <c r="H14" s="5"/>
    </row>
    <row r="15" spans="1:8" ht="26.25" customHeight="1" thickBot="1">
      <c r="A15" s="4"/>
      <c r="B15" s="6"/>
      <c r="C15" s="3" t="s">
        <v>16</v>
      </c>
      <c r="D15" s="88" t="s">
        <v>156</v>
      </c>
      <c r="E15" s="89"/>
      <c r="F15" s="90"/>
      <c r="G15" s="66">
        <f>'[1]Report'!$Z$115</f>
        <v>1820.6799999999976</v>
      </c>
      <c r="H15" s="5"/>
    </row>
    <row r="16" spans="1:8" ht="13.5" customHeight="1" thickBot="1">
      <c r="A16" s="4"/>
      <c r="B16" s="6"/>
      <c r="C16" s="3" t="s">
        <v>16</v>
      </c>
      <c r="D16" s="88" t="s">
        <v>157</v>
      </c>
      <c r="E16" s="89"/>
      <c r="F16" s="90"/>
      <c r="G16" s="67">
        <f>'[1]Report'!$S$115+'[1]Report'!$S$116+'[1]Report'!$X$115-'[1]Report'!$Z$115</f>
        <v>7022.810000000002</v>
      </c>
      <c r="H16" s="49"/>
    </row>
    <row r="17" spans="1:8" ht="13.5" customHeight="1" thickBot="1">
      <c r="A17" s="4"/>
      <c r="B17" s="6"/>
      <c r="C17" s="3" t="s">
        <v>16</v>
      </c>
      <c r="D17" s="88" t="s">
        <v>158</v>
      </c>
      <c r="E17" s="89"/>
      <c r="F17" s="90"/>
      <c r="G17" s="66">
        <f>'[2]общий свод 2016 '!$K$497</f>
        <v>2266</v>
      </c>
      <c r="H17" s="5"/>
    </row>
    <row r="18" spans="1:8" ht="24.75" customHeight="1" thickBot="1">
      <c r="A18" s="4"/>
      <c r="B18" s="6"/>
      <c r="C18" s="3" t="s">
        <v>16</v>
      </c>
      <c r="D18" s="88" t="s">
        <v>18</v>
      </c>
      <c r="E18" s="89"/>
      <c r="F18" s="90"/>
      <c r="G18" s="14">
        <f>G10</f>
        <v>5527.25</v>
      </c>
      <c r="H18" s="5"/>
    </row>
    <row r="19" spans="1:8" ht="27" customHeight="1" thickBot="1">
      <c r="A19" s="4"/>
      <c r="B19" s="6"/>
      <c r="C19" s="3" t="s">
        <v>16</v>
      </c>
      <c r="D19" s="88" t="s">
        <v>55</v>
      </c>
      <c r="E19" s="89"/>
      <c r="F19" s="90"/>
      <c r="G19" s="76">
        <f>G18+G15-G17</f>
        <v>5081.929999999998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3" t="s">
        <v>32</v>
      </c>
      <c r="E20" s="104"/>
      <c r="F20" s="105"/>
      <c r="G20" s="66">
        <f>'[1]Report'!$X$126</f>
        <v>5973.720000000001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1" t="s">
        <v>151</v>
      </c>
      <c r="E21" s="92"/>
      <c r="F21" s="93"/>
      <c r="G21" s="65">
        <f>'[1]Report'!$X$117</f>
        <v>4856.05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1" t="s">
        <v>152</v>
      </c>
      <c r="E22" s="92"/>
      <c r="F22" s="93"/>
      <c r="G22" s="65">
        <f>'[1]Report'!$X$93</f>
        <v>1104.24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5" t="s">
        <v>153</v>
      </c>
      <c r="E23" s="116"/>
      <c r="F23" s="117"/>
      <c r="G23" s="65">
        <f>'[1]Report'!$X$94</f>
        <v>7246.06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1" t="s">
        <v>35</v>
      </c>
      <c r="E24" s="92"/>
      <c r="F24" s="93"/>
      <c r="G24" s="68">
        <f>G25+G26+G27+G28+G29+G30</f>
        <v>16714.059999999994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94" t="s">
        <v>38</v>
      </c>
      <c r="E25" s="95"/>
      <c r="F25" s="96"/>
      <c r="G25" s="85">
        <f>'[1]Report'!$Z$93+'[1]Report'!$Z$94+'[1]Report'!$Z$106+'[1]Report'!$Z$115+'[1]Report'!$Z$117+'[1]Report'!$Z$119+'[1]Report'!$Z$126</f>
        <v>16714.059999999994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8" t="s">
        <v>41</v>
      </c>
      <c r="E26" s="89"/>
      <c r="F26" s="9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8" t="s">
        <v>44</v>
      </c>
      <c r="E27" s="89"/>
      <c r="F27" s="90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8" t="s">
        <v>47</v>
      </c>
      <c r="E28" s="89"/>
      <c r="F28" s="90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8" t="s">
        <v>124</v>
      </c>
      <c r="E29" s="89"/>
      <c r="F29" s="90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88" t="s">
        <v>166</v>
      </c>
      <c r="E30" s="89"/>
      <c r="F30" s="90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8" t="s">
        <v>51</v>
      </c>
      <c r="E31" s="89"/>
      <c r="F31" s="90"/>
      <c r="G31" s="69">
        <f>G24+G10</f>
        <v>22241.309999999994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8" t="s">
        <v>53</v>
      </c>
      <c r="E32" s="89"/>
      <c r="F32" s="90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8" t="s">
        <v>55</v>
      </c>
      <c r="E33" s="89"/>
      <c r="F33" s="90"/>
      <c r="G33" s="76">
        <f>G19</f>
        <v>5081.929999999998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8" t="s">
        <v>57</v>
      </c>
      <c r="E34" s="89"/>
      <c r="F34" s="90"/>
      <c r="G34" s="49">
        <f>G11+G12-G24</f>
        <v>43884.04000000001</v>
      </c>
      <c r="H34" s="49"/>
    </row>
    <row r="35" spans="1:8" ht="38.25" customHeight="1" thickBot="1">
      <c r="A35" s="99" t="s">
        <v>58</v>
      </c>
      <c r="B35" s="100"/>
      <c r="C35" s="100"/>
      <c r="D35" s="100"/>
      <c r="E35" s="100"/>
      <c r="F35" s="101"/>
      <c r="G35" s="100"/>
      <c r="H35" s="102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2266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3.47</v>
      </c>
      <c r="F38" s="83" t="s">
        <v>136</v>
      </c>
      <c r="G38" s="60">
        <v>3810334293</v>
      </c>
      <c r="H38" s="61">
        <f>G13</f>
        <v>5383.920000000001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5973.720000000001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4856.05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1104.24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7246.06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07"/>
      <c r="G43" s="90"/>
      <c r="H43" s="61">
        <f>SUM(H37:H42)</f>
        <v>26829.990000000005</v>
      </c>
    </row>
    <row r="44" spans="1:8" ht="19.5" customHeight="1" thickBot="1">
      <c r="A44" s="99" t="s">
        <v>64</v>
      </c>
      <c r="B44" s="100"/>
      <c r="C44" s="100"/>
      <c r="D44" s="100"/>
      <c r="E44" s="100"/>
      <c r="F44" s="100"/>
      <c r="G44" s="100"/>
      <c r="H44" s="10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7" t="s">
        <v>141</v>
      </c>
      <c r="E45" s="98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7" t="s">
        <v>69</v>
      </c>
      <c r="E46" s="98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7" t="s">
        <v>71</v>
      </c>
      <c r="E47" s="98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7" t="s">
        <v>73</v>
      </c>
      <c r="E48" s="98"/>
      <c r="F48" s="56">
        <v>0</v>
      </c>
      <c r="G48" s="51"/>
      <c r="H48" s="49"/>
    </row>
    <row r="49" spans="1:8" ht="18.75" customHeight="1" thickBot="1">
      <c r="A49" s="146" t="s">
        <v>74</v>
      </c>
      <c r="B49" s="147"/>
      <c r="C49" s="147"/>
      <c r="D49" s="147"/>
      <c r="E49" s="147"/>
      <c r="F49" s="147"/>
      <c r="G49" s="147"/>
      <c r="H49" s="14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7" t="s">
        <v>15</v>
      </c>
      <c r="E50" s="98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7" t="s">
        <v>18</v>
      </c>
      <c r="E51" s="98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7" t="s">
        <v>20</v>
      </c>
      <c r="E52" s="98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7" t="s">
        <v>53</v>
      </c>
      <c r="E53" s="98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7" t="s">
        <v>55</v>
      </c>
      <c r="E54" s="98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8" t="s">
        <v>57</v>
      </c>
      <c r="E55" s="119"/>
      <c r="F55" s="57">
        <f>D62+E62+F62+G62+H62</f>
        <v>51662.79000000002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51.463802260112615</v>
      </c>
      <c r="E59" s="79">
        <f>E60/117.48</f>
        <v>216.89351378958122</v>
      </c>
      <c r="F59" s="79">
        <f>F60/12</f>
        <v>424.6325</v>
      </c>
      <c r="G59" s="80">
        <f>G60/18.26</f>
        <v>623.5279299014238</v>
      </c>
      <c r="H59" s="81">
        <f>H60/0.88</f>
        <v>1377.6136363636363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'[1]Report'!$X$105</f>
        <v>77328.48000000001</v>
      </c>
      <c r="E60" s="66">
        <f>'[1]Report'!$X$98+'[1]Report'!$X$99+'[1]Report'!$X$100+'[1]Report'!$X$102+'[1]Report'!$X$103+'[1]Report'!$X$104</f>
        <v>25480.65</v>
      </c>
      <c r="F60" s="66">
        <f>'[1]Report'!$X$88+'[1]Report'!$X$91</f>
        <v>5095.59</v>
      </c>
      <c r="G60" s="75">
        <f>'[1]Report'!$X$113+'[1]Report'!$X$123</f>
        <v>11385.62</v>
      </c>
      <c r="H60" s="71">
        <f>'[1]Report'!$X$93+'[1]Report'!$X$110</f>
        <v>1212.3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'[1]Report'!$Z$105+'[1]Report'!$Z$97</f>
        <v>52420.44999999998</v>
      </c>
      <c r="E61" s="66">
        <f>'[1]Report'!$Z$104+'[1]Report'!$Z$103+'[1]Report'!$Z$102+'[1]Report'!$Z$100+'[1]Report'!$Z$99+'[1]Report'!$Z$98+'[1]Report'!$Z$96+'[1]Report'!$Z$95</f>
        <v>8793.509999999997</v>
      </c>
      <c r="F61" s="66">
        <f>'[1]Report'!$Z$88+'[1]Report'!$Z$91</f>
        <v>2078.2400000000057</v>
      </c>
      <c r="G61" s="72">
        <f>'[1]Report'!$Z$123+'[1]Report'!$Z$113+'[1]Report'!$Z$90+'[1]Report'!$Z$89</f>
        <v>4750.66</v>
      </c>
      <c r="H61" s="72">
        <f>'[1]Report'!$Z$110+'[1]Report'!$Z$93</f>
        <v>796.9899999999998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24908.030000000028</v>
      </c>
      <c r="E62" s="79">
        <f>E60-E61</f>
        <v>16687.140000000007</v>
      </c>
      <c r="F62" s="79">
        <f>F60-F61</f>
        <v>3017.3499999999945</v>
      </c>
      <c r="G62" s="81">
        <f>G60-G61</f>
        <v>6634.960000000001</v>
      </c>
      <c r="H62" s="81">
        <f>H60-H61</f>
        <v>415.3100000000002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D60+'[1]Report'!$U$105</f>
        <v>77328.48000000001</v>
      </c>
      <c r="E63" s="73">
        <f>E60+'[1]Report'!$U$98+'[1]Report'!$U$99+'[1]Report'!$U$100+'[1]Report'!$U$102+'[1]Report'!$U$103+'[1]Report'!$U$104</f>
        <v>24312.000000000004</v>
      </c>
      <c r="F63" s="73">
        <f>F60+'[1]Report'!$U$91</f>
        <v>5095.59</v>
      </c>
      <c r="G63" s="74">
        <f>G60+'[1]Report'!$U$123</f>
        <v>11359.25</v>
      </c>
      <c r="H63" s="74">
        <f>H60+'[1]Report'!$U$110</f>
        <v>1212.3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-1168.6499999999978</v>
      </c>
      <c r="F64" s="44">
        <f>F63-F60</f>
        <v>0</v>
      </c>
      <c r="G64" s="44">
        <f>G63-G60</f>
        <v>-26.3700000000008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0" t="s">
        <v>145</v>
      </c>
      <c r="E65" s="131"/>
      <c r="F65" s="131"/>
      <c r="G65" s="131"/>
      <c r="H65" s="132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3" t="s">
        <v>145</v>
      </c>
      <c r="E66" s="134"/>
      <c r="F66" s="134"/>
      <c r="G66" s="134"/>
      <c r="H66" s="135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9" t="s">
        <v>101</v>
      </c>
      <c r="B68" s="100"/>
      <c r="C68" s="100"/>
      <c r="D68" s="100"/>
      <c r="E68" s="100"/>
      <c r="F68" s="100"/>
      <c r="G68" s="100"/>
      <c r="H68" s="10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8"/>
      <c r="F69" s="89"/>
      <c r="G69" s="90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8"/>
      <c r="F70" s="89"/>
      <c r="G70" s="90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8"/>
      <c r="F71" s="89"/>
      <c r="G71" s="90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3"/>
      <c r="F72" s="134"/>
      <c r="G72" s="135"/>
      <c r="H72" s="26">
        <f>D64+E64+F64+G64+H64</f>
        <v>-1195.0199999999986</v>
      </c>
    </row>
    <row r="73" spans="1:8" ht="25.5" customHeight="1" thickBot="1">
      <c r="A73" s="99" t="s">
        <v>107</v>
      </c>
      <c r="B73" s="100"/>
      <c r="C73" s="100"/>
      <c r="D73" s="100"/>
      <c r="E73" s="100"/>
      <c r="F73" s="100"/>
      <c r="G73" s="100"/>
      <c r="H73" s="10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8">
        <v>2</v>
      </c>
      <c r="F74" s="89"/>
      <c r="G74" s="90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4">
        <v>1</v>
      </c>
      <c r="F75" s="125"/>
      <c r="G75" s="12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1" t="s">
        <v>167</v>
      </c>
      <c r="F76" s="122"/>
      <c r="G76" s="122"/>
      <c r="H76" s="123"/>
    </row>
    <row r="77" ht="12.75">
      <c r="A77" s="1"/>
    </row>
    <row r="78" ht="12.75">
      <c r="A78" s="1"/>
    </row>
    <row r="79" spans="1:8" ht="38.25" customHeight="1">
      <c r="A79" s="120" t="s">
        <v>172</v>
      </c>
      <c r="B79" s="120"/>
      <c r="C79" s="120"/>
      <c r="D79" s="120"/>
      <c r="E79" s="120"/>
      <c r="F79" s="120"/>
      <c r="G79" s="120"/>
      <c r="H79" s="12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7" t="s">
        <v>115</v>
      </c>
      <c r="D82" s="128"/>
      <c r="E82" s="129"/>
    </row>
    <row r="83" spans="1:5" ht="18.75" customHeight="1" thickBot="1">
      <c r="A83" s="29">
        <v>2</v>
      </c>
      <c r="B83" s="4" t="s">
        <v>116</v>
      </c>
      <c r="C83" s="127" t="s">
        <v>117</v>
      </c>
      <c r="D83" s="128"/>
      <c r="E83" s="129"/>
    </row>
    <row r="84" spans="1:5" ht="16.5" customHeight="1" thickBot="1">
      <c r="A84" s="29">
        <v>3</v>
      </c>
      <c r="B84" s="4" t="s">
        <v>118</v>
      </c>
      <c r="C84" s="127" t="s">
        <v>119</v>
      </c>
      <c r="D84" s="128"/>
      <c r="E84" s="129"/>
    </row>
    <row r="85" spans="1:5" ht="13.5" thickBot="1">
      <c r="A85" s="29">
        <v>4</v>
      </c>
      <c r="B85" s="4" t="s">
        <v>16</v>
      </c>
      <c r="C85" s="127" t="s">
        <v>120</v>
      </c>
      <c r="D85" s="128"/>
      <c r="E85" s="129"/>
    </row>
    <row r="86" spans="1:5" ht="24" customHeight="1" thickBot="1">
      <c r="A86" s="29">
        <v>5</v>
      </c>
      <c r="B86" s="4" t="s">
        <v>86</v>
      </c>
      <c r="C86" s="127" t="s">
        <v>121</v>
      </c>
      <c r="D86" s="128"/>
      <c r="E86" s="129"/>
    </row>
    <row r="87" spans="1:5" ht="21" customHeight="1" thickBot="1">
      <c r="A87" s="30">
        <v>6</v>
      </c>
      <c r="B87" s="31" t="s">
        <v>122</v>
      </c>
      <c r="C87" s="127" t="s">
        <v>123</v>
      </c>
      <c r="D87" s="128"/>
      <c r="E87" s="129"/>
    </row>
    <row r="89" ht="12.75">
      <c r="B89" t="s">
        <v>173</v>
      </c>
    </row>
    <row r="90" spans="2:4" ht="12.75">
      <c r="B90" s="86" t="s">
        <v>174</v>
      </c>
      <c r="C90" s="86" t="s">
        <v>175</v>
      </c>
      <c r="D90" s="86" t="s">
        <v>176</v>
      </c>
    </row>
    <row r="91" spans="2:4" ht="12.75">
      <c r="B91" s="86" t="s">
        <v>177</v>
      </c>
      <c r="C91" s="87">
        <f>'[1]Report'!$X$127</f>
        <v>482.58000000000004</v>
      </c>
      <c r="D91" s="87">
        <f>'[1]Report'!$Z$127</f>
        <v>36.609999999999985</v>
      </c>
    </row>
    <row r="92" spans="2:4" ht="12.75">
      <c r="B92" s="86" t="s">
        <v>178</v>
      </c>
      <c r="C92" s="87">
        <f>'[1]Report'!$X$107</f>
        <v>550.86</v>
      </c>
      <c r="D92" s="87">
        <f>'[1]Report'!$Z$107</f>
        <v>34.8299999999999</v>
      </c>
    </row>
  </sheetData>
  <sheetProtection/>
  <mergeCells count="65"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A49:H49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D16:F16"/>
    <mergeCell ref="D10:F10"/>
    <mergeCell ref="D11:F11"/>
    <mergeCell ref="D12:F12"/>
    <mergeCell ref="E71:G71"/>
    <mergeCell ref="D27:F27"/>
    <mergeCell ref="D33:F33"/>
    <mergeCell ref="D48:E48"/>
    <mergeCell ref="A35:H35"/>
    <mergeCell ref="D54:E5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2016-02-29T09:28:14Z</cp:lastPrinted>
  <dcterms:created xsi:type="dcterms:W3CDTF">1996-10-08T23:32:33Z</dcterms:created>
  <dcterms:modified xsi:type="dcterms:W3CDTF">2017-03-12T03:20:39Z</dcterms:modified>
  <cp:category/>
  <cp:version/>
  <cp:contentType/>
  <cp:contentStatus/>
</cp:coreProperties>
</file>