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<sst xmlns="http://schemas.openxmlformats.org/spreadsheetml/2006/main" count="285" uniqueCount="181">
  <si>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</si>
  <si>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</si>
  <si>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</si>
  <si>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</si>
  <si>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</si>
  <si>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</si>
  <si>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</si>
  <si>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</si>
  <si>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</si>
  <si>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</si>
  <si>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</si>
  <si>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</si>
  <si>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</si>
  <si>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</si>
  <si>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</si>
  <si>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</si>
  <si>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</si>
  <si>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</si>
  <si>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</si>
  <si>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</si>
  <si>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</si>
  <si>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</si>
  <si>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</si>
  <si>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</si>
  <si>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</si>
  <si>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</si>
  <si>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</si>
  <si>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</si>
  <si>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</si>
  <si>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</si>
  <si>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</si>
  <si>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</si>
  <si>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</si>
  <si>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</si>
  <si>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</si>
  <si>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</si>
  <si>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</si>
  <si>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</si>
  <si>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</si>
  <si>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</si>
  <si>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</si>
  <si>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</si>
  <si>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</si>
  <si>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</si>
  <si>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</si>
  <si>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</si>
  <si>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</si>
  <si>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</si>
  <si>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</si>
  <si>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</si>
  <si>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</si>
  <si>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</si>
  <si>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</si>
  <si>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</si>
  <si>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</si>
  <si>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</si>
  <si>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</si>
  <si>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</si>
  <si>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</si>
  <si>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</si>
  <si>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</si>
  <si>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</si>
  <si>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</si>
  <si>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</si>
  <si>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</si>
  <si>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</si>
  <si>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</si>
  <si>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</si>
  <si>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</si>
  <si>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</si>
  <si>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</si>
  <si>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</si>
  <si>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</si>
  <si>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</si>
  <si>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</si>
  <si>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</si>
  <si>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</si>
  <si>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</si>
  <si>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</si>
  <si>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</si>
  <si>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</si>
  <si>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</si>
  <si>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</si>
  <si>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</si>
  <si>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</si>
  <si>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</si>
  <si>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</si>
  <si>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</si>
  <si>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</si>
  <si>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</si>
  <si>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</si>
  <si>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</si>
  <si>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</si>
  <si>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</si>
  <si>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</si>
  <si>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</si>
  <si>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</si>
  <si>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</si>
  <si>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</si>
  <si>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</si>
  <si>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</si>
  <si>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</si>
  <si>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</si>
  <si>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</si>
  <si>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</si>
  <si>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</si>
  <si>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</si>
  <si>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</si>
  <si>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</si>
  <si>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</si>
  <si>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</si>
  <si>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</si>
  <si>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</si>
  <si>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</si>
  <si>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</si>
  <si>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</si>
  <si>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</si>
  <si>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</si>
  <si>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</si>
  <si>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</si>
  <si>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</si>
  <si>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</si>
  <si>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</si>
  <si>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</si>
  <si>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</si>
  <si>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</si>
  <si>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</si>
  <si>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</si>
  <si>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</si>
  <si>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</si>
  <si>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</si>
  <si>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</si>
  <si>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</si>
  <si>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</si>
  <si>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</si>
  <si>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</si>
  <si>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</si>
  <si>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</si>
  <si>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</si>
  <si>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</si>
  <si>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</si>
  <si>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</si>
  <si>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</si>
  <si>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</si>
  <si>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</si>
  <si>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</si>
  <si>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</si>
  <si>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</si>
  <si>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</si>
  <si>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</si>
  <si>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</si>
  <si>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</si>
  <si>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</si>
  <si>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</si>
  <si>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</si>
  <si>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</si>
  <si>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</si>
  <si>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</si>
  <si>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</si>
  <si>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</si>
  <si>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</si>
  <si>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</si>
  <si>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</si>
  <si>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</si>
  <si>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</si>
  <si>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</si>
  <si>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</si>
  <si>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</si>
  <si>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</si>
  <si>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</si>
  <si>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</si>
  <si>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</si>
  <si>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</si>
  <si>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</si>
  <si>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</si>
  <si>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</si>
  <si>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</si>
  <si>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</si>
  <si>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</si>
  <si>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СОЛНЕЧНАЯ, д. 20                                                                                                                                                                                за 2016  год</t>
  </si>
  <si>
    <t>кв.3,16,1,21,14,35,10,9,2,23,18,24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</si>
</sst>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0" fillId="24" borderId="11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4" fillId="24" borderId="24" xfId="0" applyFont="1" applyFill="1" applyBorder="1" applyAlignment="1">
      <alignment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30" fillId="0" borderId="46" xfId="0" applyFont="1" applyBorder="1" applyAlignment="1">
      <alignment horizontal="center" vertical="justify" wrapText="1"/>
    </xf>
    <xf numFmtId="0" fontId="21" fillId="0" borderId="47" xfId="0" applyFont="1" applyBorder="1" applyAlignment="1">
      <alignment wrapText="1"/>
    </xf>
    <xf numFmtId="0" fontId="31" fillId="0" borderId="47" xfId="0" applyFont="1" applyBorder="1" applyAlignment="1">
      <alignment wrapText="1"/>
    </xf>
    <xf numFmtId="0" fontId="4" fillId="0" borderId="47" xfId="0" applyFont="1" applyBorder="1" applyAlignment="1">
      <alignment/>
    </xf>
    <xf numFmtId="0" fontId="32" fillId="0" borderId="47" xfId="0" applyFont="1" applyFill="1" applyBorder="1" applyAlignment="1">
      <alignment vertical="top" wrapText="1"/>
    </xf>
    <xf numFmtId="0" fontId="0" fillId="24" borderId="47" xfId="0" applyFill="1" applyBorder="1" applyAlignment="1">
      <alignment wrapText="1"/>
    </xf>
    <xf numFmtId="0" fontId="0" fillId="24" borderId="4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U11">
            <v>-59.88</v>
          </cell>
          <cell r="X11">
            <v>1475.5300000000004</v>
          </cell>
          <cell r="Z11">
            <v>1824.02</v>
          </cell>
        </row>
        <row r="12">
          <cell r="Z12">
            <v>2921.789999999999</v>
          </cell>
        </row>
        <row r="13">
          <cell r="Z13">
            <v>938.0099999999989</v>
          </cell>
        </row>
        <row r="14">
          <cell r="U14">
            <v>-1346.07</v>
          </cell>
          <cell r="X14">
            <v>46239.57000000002</v>
          </cell>
          <cell r="Z14">
            <v>56801.04</v>
          </cell>
        </row>
        <row r="16">
          <cell r="S16">
            <v>4940.519999999999</v>
          </cell>
          <cell r="U16">
            <v>-0.12</v>
          </cell>
          <cell r="X16">
            <v>17407.320000000003</v>
          </cell>
          <cell r="Z16">
            <v>16492.720000000005</v>
          </cell>
        </row>
        <row r="17">
          <cell r="S17">
            <v>32246.410000000003</v>
          </cell>
          <cell r="X17">
            <v>114225.84000000003</v>
          </cell>
          <cell r="Z17">
            <v>105643.94000000003</v>
          </cell>
        </row>
        <row r="18">
          <cell r="Z18">
            <v>7883.629999999996</v>
          </cell>
        </row>
        <row r="19">
          <cell r="U19">
            <v>-27.52</v>
          </cell>
          <cell r="Z19">
            <v>219.55</v>
          </cell>
        </row>
        <row r="20">
          <cell r="U20">
            <v>0.01</v>
          </cell>
          <cell r="Z20">
            <v>56032.28000000001</v>
          </cell>
        </row>
        <row r="21">
          <cell r="U21">
            <v>18749.989999999994</v>
          </cell>
          <cell r="X21">
            <v>28842</v>
          </cell>
          <cell r="Z21">
            <v>31547.97999999999</v>
          </cell>
        </row>
        <row r="22">
          <cell r="U22">
            <v>3836.520000000004</v>
          </cell>
          <cell r="X22">
            <v>5901.530000000001</v>
          </cell>
          <cell r="Z22">
            <v>6455.230000000004</v>
          </cell>
        </row>
        <row r="23">
          <cell r="U23">
            <v>-41087.08999999999</v>
          </cell>
          <cell r="X23">
            <v>132807.73</v>
          </cell>
          <cell r="Z23">
            <v>116315.12000000001</v>
          </cell>
        </row>
        <row r="25">
          <cell r="U25">
            <v>1252.66</v>
          </cell>
          <cell r="X25">
            <v>1821.96</v>
          </cell>
          <cell r="Z25">
            <v>2244.18</v>
          </cell>
        </row>
        <row r="26">
          <cell r="U26">
            <v>256.40999999999997</v>
          </cell>
          <cell r="X26">
            <v>372.83</v>
          </cell>
          <cell r="Z26">
            <v>459.15999999999997</v>
          </cell>
        </row>
        <row r="27">
          <cell r="U27">
            <v>-3486.8099999999986</v>
          </cell>
          <cell r="X27">
            <v>8780.869999999997</v>
          </cell>
          <cell r="Z27">
            <v>7906.200000000005</v>
          </cell>
        </row>
        <row r="28">
          <cell r="U28">
            <v>-231259.59</v>
          </cell>
          <cell r="X28">
            <v>616396.92</v>
          </cell>
          <cell r="Z28">
            <v>509677.4200000001</v>
          </cell>
        </row>
        <row r="29">
          <cell r="S29">
            <v>104.5</v>
          </cell>
          <cell r="Z29">
            <v>28.529999999999998</v>
          </cell>
        </row>
        <row r="30">
          <cell r="X30">
            <v>1928.0799999999995</v>
          </cell>
          <cell r="Z30">
            <v>1067.85</v>
          </cell>
        </row>
        <row r="31">
          <cell r="Z31">
            <v>3491.9900000000002</v>
          </cell>
        </row>
        <row r="32">
          <cell r="Z32">
            <v>601.6799999999997</v>
          </cell>
        </row>
        <row r="33">
          <cell r="S33">
            <v>776.1800000000002</v>
          </cell>
          <cell r="U33">
            <v>-0.05</v>
          </cell>
          <cell r="X33">
            <v>6359.78</v>
          </cell>
          <cell r="Z33">
            <v>5242.440000000001</v>
          </cell>
        </row>
        <row r="34">
          <cell r="U34">
            <v>-26.459999999999997</v>
          </cell>
          <cell r="X34">
            <v>2536.4699999999984</v>
          </cell>
          <cell r="Z34">
            <v>-80.4799999999999</v>
          </cell>
        </row>
        <row r="35">
          <cell r="Z35">
            <v>3292.9900000000002</v>
          </cell>
        </row>
        <row r="36">
          <cell r="Z36">
            <v>657.41</v>
          </cell>
        </row>
        <row r="37">
          <cell r="U37">
            <v>-2533.200000000001</v>
          </cell>
          <cell r="X37">
            <v>66880.56999999998</v>
          </cell>
          <cell r="Z37">
            <v>52638.35</v>
          </cell>
        </row>
        <row r="38">
          <cell r="Z38">
            <v>1876.9900000000002</v>
          </cell>
        </row>
        <row r="40">
          <cell r="S40">
            <v>17241.140000000003</v>
          </cell>
          <cell r="U40">
            <v>-0.35</v>
          </cell>
          <cell r="W40">
            <v>52099.27999999999</v>
          </cell>
          <cell r="Z40">
            <v>48618.73</v>
          </cell>
        </row>
        <row r="41">
          <cell r="S41">
            <v>509.06000000000006</v>
          </cell>
          <cell r="Z41">
            <v>134.99</v>
          </cell>
        </row>
        <row r="42">
          <cell r="S42">
            <v>13496.339999999998</v>
          </cell>
          <cell r="U42">
            <v>-5501.000000000001</v>
          </cell>
          <cell r="W42">
            <v>73006.64000000003</v>
          </cell>
          <cell r="Z42">
            <v>57221.05000000002</v>
          </cell>
        </row>
        <row r="43">
          <cell r="S43">
            <v>7375.41</v>
          </cell>
          <cell r="Z43">
            <v>2110.46</v>
          </cell>
        </row>
        <row r="44">
          <cell r="S44">
            <v>26253.96</v>
          </cell>
          <cell r="U44">
            <v>-0.92</v>
          </cell>
          <cell r="W44">
            <v>136484.7</v>
          </cell>
          <cell r="Z44">
            <v>119495.11000000003</v>
          </cell>
        </row>
        <row r="45">
          <cell r="S45">
            <v>1547.8200000000002</v>
          </cell>
          <cell r="Z45">
            <v>262.71</v>
          </cell>
        </row>
        <row r="46">
          <cell r="S46">
            <v>738.59</v>
          </cell>
          <cell r="Z46">
            <v>185.69000000000003</v>
          </cell>
        </row>
        <row r="47">
          <cell r="S47">
            <v>186.43</v>
          </cell>
          <cell r="Z47">
            <v>44.59999999999998</v>
          </cell>
        </row>
        <row r="48">
          <cell r="U48">
            <v>-953.9899999999998</v>
          </cell>
          <cell r="X48">
            <v>28029.700000000004</v>
          </cell>
          <cell r="Z48">
            <v>21679.230000000007</v>
          </cell>
        </row>
        <row r="49">
          <cell r="Z49">
            <v>225.33999999999997</v>
          </cell>
        </row>
        <row r="50">
          <cell r="Z50">
            <v>158.28</v>
          </cell>
        </row>
        <row r="51">
          <cell r="S51">
            <v>18005.979999999996</v>
          </cell>
          <cell r="X51">
            <v>94170.59999999998</v>
          </cell>
          <cell r="Z51">
            <v>80363.23</v>
          </cell>
        </row>
        <row r="52">
          <cell r="X52">
            <v>2216.56</v>
          </cell>
          <cell r="Z52">
            <v>1341.1500000000003</v>
          </cell>
        </row>
        <row r="53">
          <cell r="Z53">
            <v>142.61</v>
          </cell>
        </row>
        <row r="54">
          <cell r="Z54">
            <v>-0.01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22990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76">
      <selection activeCell="B89" sqref="B89:D9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1.71093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179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2"/>
      <c r="E3" s="97"/>
      <c r="F3" s="11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42735</v>
      </c>
      <c r="H6" s="5"/>
    </row>
    <row r="7" spans="1:8" ht="38.25" customHeight="1" thickBot="1">
      <c r="A7" s="117" t="s">
        <v>13</v>
      </c>
      <c r="B7" s="94"/>
      <c r="C7" s="94"/>
      <c r="D7" s="118"/>
      <c r="E7" s="118"/>
      <c r="F7" s="118"/>
      <c r="G7" s="94"/>
      <c r="H7" s="95"/>
    </row>
    <row r="8" spans="1:8" ht="33" customHeight="1" thickBot="1">
      <c r="A8" s="40" t="s">
        <v>0</v>
      </c>
      <c r="B8" s="39" t="s">
        <v>1</v>
      </c>
      <c r="C8" s="41" t="s">
        <v>2</v>
      </c>
      <c r="D8" s="114" t="s">
        <v>3</v>
      </c>
      <c r="E8" s="115"/>
      <c r="F8" s="11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6" t="s">
        <v>15</v>
      </c>
      <c r="E9" s="97"/>
      <c r="F9" s="9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6" t="s">
        <v>18</v>
      </c>
      <c r="E10" s="97"/>
      <c r="F10" s="98"/>
      <c r="G10" s="64">
        <v>-207711.03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6" t="s">
        <v>20</v>
      </c>
      <c r="E11" s="97"/>
      <c r="F11" s="98"/>
      <c r="G11" s="65">
        <f>'[1]Report'!$S$16+'[1]Report'!$S$17+'[1]Report'!$S$29+'[1]Report'!$S$33+'[1]Report'!$S$40+'[1]Report'!$S$41+'[1]Report'!$S$42+'[1]Report'!$S$43+'[1]Report'!$S$44+'[1]Report'!$S$45+'[1]Report'!$S$46+'[1]Report'!$S$47+'[1]Report'!$S$51</f>
        <v>123422.33999999998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99" t="s">
        <v>23</v>
      </c>
      <c r="E12" s="100"/>
      <c r="F12" s="101"/>
      <c r="G12" s="63">
        <f>G13+G14+G20+G21+G22+G23</f>
        <v>488251.84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7" t="s">
        <v>26</v>
      </c>
      <c r="E13" s="88"/>
      <c r="F13" s="89"/>
      <c r="G13" s="66">
        <f>'[1]Report'!$W$44+'[1]Report'!$U$44</f>
        <v>136483.78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7" t="s">
        <v>29</v>
      </c>
      <c r="E14" s="88"/>
      <c r="F14" s="89"/>
      <c r="G14" s="66">
        <f>'[1]Report'!$W$40+'[1]Report'!$U$40</f>
        <v>52098.92999999999</v>
      </c>
      <c r="H14" s="5"/>
    </row>
    <row r="15" spans="1:8" ht="26.25" customHeight="1" thickBot="1">
      <c r="A15" s="4"/>
      <c r="B15" s="6"/>
      <c r="C15" s="3" t="s">
        <v>16</v>
      </c>
      <c r="D15" s="87" t="s">
        <v>156</v>
      </c>
      <c r="E15" s="88"/>
      <c r="F15" s="89"/>
      <c r="G15" s="66">
        <f>'[1]Report'!$Z$40+'[1]Report'!$Z$41</f>
        <v>48753.72</v>
      </c>
      <c r="H15" s="5"/>
    </row>
    <row r="16" spans="1:8" ht="13.5" customHeight="1" thickBot="1">
      <c r="A16" s="4"/>
      <c r="B16" s="6"/>
      <c r="C16" s="3" t="s">
        <v>16</v>
      </c>
      <c r="D16" s="87" t="s">
        <v>157</v>
      </c>
      <c r="E16" s="88"/>
      <c r="F16" s="89"/>
      <c r="G16" s="67">
        <f>'[1]Report'!$S$40+'[1]Report'!$S$41+'[1]Report'!$W$40+'[1]Report'!$U$40-'[1]Report'!$Z$40-'[1]Report'!$Z$41</f>
        <v>21095.409999999985</v>
      </c>
      <c r="H16" s="49"/>
    </row>
    <row r="17" spans="1:8" ht="13.5" customHeight="1" thickBot="1">
      <c r="A17" s="4"/>
      <c r="B17" s="6"/>
      <c r="C17" s="3" t="s">
        <v>16</v>
      </c>
      <c r="D17" s="87" t="s">
        <v>158</v>
      </c>
      <c r="E17" s="88"/>
      <c r="F17" s="89"/>
      <c r="G17" s="66">
        <f>'[2]общий свод 2016 '!$K$721</f>
        <v>22990</v>
      </c>
      <c r="H17" s="5"/>
    </row>
    <row r="18" spans="1:8" ht="24.75" customHeight="1" thickBot="1">
      <c r="A18" s="4"/>
      <c r="B18" s="6"/>
      <c r="C18" s="3" t="s">
        <v>16</v>
      </c>
      <c r="D18" s="87" t="s">
        <v>18</v>
      </c>
      <c r="E18" s="88"/>
      <c r="F18" s="89"/>
      <c r="G18" s="14">
        <f>G10</f>
        <v>-207711.03</v>
      </c>
      <c r="H18" s="5"/>
    </row>
    <row r="19" spans="1:8" ht="27" customHeight="1" thickBot="1">
      <c r="A19" s="4"/>
      <c r="B19" s="6"/>
      <c r="C19" s="3" t="s">
        <v>16</v>
      </c>
      <c r="D19" s="87" t="s">
        <v>55</v>
      </c>
      <c r="E19" s="88"/>
      <c r="F19" s="89"/>
      <c r="G19" s="76">
        <f>G18+G15-G17</f>
        <v>-181947.31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5" t="s">
        <v>32</v>
      </c>
      <c r="E20" s="106"/>
      <c r="F20" s="107"/>
      <c r="G20" s="66">
        <f>'[1]Report'!$X$51+'[1]Report'!$X$33+'[1]Report'!$U$33</f>
        <v>100530.32999999997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6" t="s">
        <v>151</v>
      </c>
      <c r="E21" s="97"/>
      <c r="F21" s="98"/>
      <c r="G21" s="86">
        <f>'[1]Report'!$W$42+'[1]Report'!$U$42</f>
        <v>67505.64000000003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6" t="s">
        <v>152</v>
      </c>
      <c r="E22" s="97"/>
      <c r="F22" s="98"/>
      <c r="G22" s="65">
        <f>'[1]Report'!$X$16</f>
        <v>17407.320000000003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9" t="s">
        <v>153</v>
      </c>
      <c r="E23" s="120"/>
      <c r="F23" s="121"/>
      <c r="G23" s="65">
        <f>'[1]Report'!$X$17</f>
        <v>114225.84000000003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6" t="s">
        <v>35</v>
      </c>
      <c r="E24" s="97"/>
      <c r="F24" s="98"/>
      <c r="G24" s="68">
        <f>G25+G26+G27+G28+G29+G30</f>
        <v>435844.20000000007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99" t="s">
        <v>38</v>
      </c>
      <c r="E25" s="100"/>
      <c r="F25" s="101"/>
      <c r="G25" s="85">
        <f>'[1]Report'!$Z$16+'[1]Report'!$Z$17+'[1]Report'!$Z$29+'[1]Report'!$Z$33+'[1]Report'!$Z$40+'[1]Report'!$Z$41+'[1]Report'!$Z$42+'[1]Report'!$Z$43+'[1]Report'!$Z$44+'[1]Report'!$Z$45+'[1]Report'!$Z$46+'[1]Report'!$Z$47+'[1]Report'!$Z$51</f>
        <v>435844.20000000007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7" t="s">
        <v>41</v>
      </c>
      <c r="E26" s="88"/>
      <c r="F26" s="8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7" t="s">
        <v>44</v>
      </c>
      <c r="E27" s="88"/>
      <c r="F27" s="89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7" t="s">
        <v>47</v>
      </c>
      <c r="E28" s="88"/>
      <c r="F28" s="89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7" t="s">
        <v>124</v>
      </c>
      <c r="E29" s="88"/>
      <c r="F29" s="89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7" t="s">
        <v>166</v>
      </c>
      <c r="E30" s="88"/>
      <c r="F30" s="89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7" t="s">
        <v>51</v>
      </c>
      <c r="E31" s="88"/>
      <c r="F31" s="89"/>
      <c r="G31" s="69">
        <f>G24+G10</f>
        <v>228133.17000000007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7" t="s">
        <v>53</v>
      </c>
      <c r="E32" s="88"/>
      <c r="F32" s="89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7" t="s">
        <v>55</v>
      </c>
      <c r="E33" s="88"/>
      <c r="F33" s="89"/>
      <c r="G33" s="76">
        <f>G19</f>
        <v>-181947.31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7" t="s">
        <v>57</v>
      </c>
      <c r="E34" s="88"/>
      <c r="F34" s="89"/>
      <c r="G34" s="49">
        <f>G11+G12-G24</f>
        <v>175829.97999999998</v>
      </c>
      <c r="H34" s="49"/>
    </row>
    <row r="35" spans="1:8" ht="38.25" customHeight="1" thickBot="1">
      <c r="A35" s="92" t="s">
        <v>58</v>
      </c>
      <c r="B35" s="93"/>
      <c r="C35" s="93"/>
      <c r="D35" s="93"/>
      <c r="E35" s="93"/>
      <c r="F35" s="94"/>
      <c r="G35" s="93"/>
      <c r="H35" s="95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22990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5.58</v>
      </c>
      <c r="F38" s="83" t="s">
        <v>136</v>
      </c>
      <c r="G38" s="60">
        <v>3810334293</v>
      </c>
      <c r="H38" s="61">
        <f>G13</f>
        <v>136483.78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100530.32999999997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67505.64000000003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17407.320000000003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114225.84000000003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4"/>
      <c r="G43" s="89"/>
      <c r="H43" s="61">
        <f>SUM(H37:H42)</f>
        <v>459142.91000000003</v>
      </c>
    </row>
    <row r="44" spans="1:8" ht="19.5" customHeight="1" thickBot="1">
      <c r="A44" s="92" t="s">
        <v>64</v>
      </c>
      <c r="B44" s="93"/>
      <c r="C44" s="93"/>
      <c r="D44" s="93"/>
      <c r="E44" s="93"/>
      <c r="F44" s="93"/>
      <c r="G44" s="93"/>
      <c r="H44" s="108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0" t="s">
        <v>141</v>
      </c>
      <c r="E45" s="91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0" t="s">
        <v>69</v>
      </c>
      <c r="E46" s="91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0" t="s">
        <v>71</v>
      </c>
      <c r="E47" s="91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0" t="s">
        <v>73</v>
      </c>
      <c r="E48" s="91"/>
      <c r="F48" s="56">
        <v>0</v>
      </c>
      <c r="G48" s="51"/>
      <c r="H48" s="49"/>
    </row>
    <row r="49" spans="1:8" ht="18.75" customHeight="1" thickBot="1">
      <c r="A49" s="145" t="s">
        <v>74</v>
      </c>
      <c r="B49" s="146"/>
      <c r="C49" s="146"/>
      <c r="D49" s="146"/>
      <c r="E49" s="146"/>
      <c r="F49" s="146"/>
      <c r="G49" s="146"/>
      <c r="H49" s="147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0" t="s">
        <v>15</v>
      </c>
      <c r="E50" s="91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0" t="s">
        <v>18</v>
      </c>
      <c r="E51" s="91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0" t="s">
        <v>20</v>
      </c>
      <c r="E52" s="91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0" t="s">
        <v>53</v>
      </c>
      <c r="E53" s="91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0" t="s">
        <v>55</v>
      </c>
      <c r="E54" s="91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5" t="s">
        <v>57</v>
      </c>
      <c r="E55" s="126"/>
      <c r="F55" s="57">
        <f>D62+E62+F62+G62+H62</f>
        <v>55061.75999999995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/>
      <c r="E59" s="79"/>
      <c r="F59" s="79"/>
      <c r="G59" s="80"/>
      <c r="H59" s="81"/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'[1]Report'!$X$28</f>
        <v>616396.92</v>
      </c>
      <c r="E60" s="66">
        <f>'[1]Report'!$X$21+'[1]Report'!$X$22+'[1]Report'!$X$23+'[1]Report'!$X$25+'[1]Report'!$X$26+'[1]Report'!$X$27</f>
        <v>178526.91999999998</v>
      </c>
      <c r="F60" s="66">
        <f>'[1]Report'!$X$11+'[1]Report'!$X$14</f>
        <v>47715.10000000002</v>
      </c>
      <c r="G60" s="75">
        <f>'[1]Report'!$X$37+'[1]Report'!$X$48</f>
        <v>94910.26999999999</v>
      </c>
      <c r="H60" s="71">
        <f>'[1]Report'!$X$16+'[1]Report'!$X$34</f>
        <v>19943.79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'[1]Report'!$Z$20+'[1]Report'!$Z$28+'[1]Report'!$Z$35+'[1]Report'!$Z$36</f>
        <v>569660.1000000001</v>
      </c>
      <c r="E61" s="66">
        <f>'[1]Report'!$Z$18+'[1]Report'!$Z$19+'[1]Report'!$Z$21+'[1]Report'!$Z$22+'[1]Report'!$Z$23+'[1]Report'!$Z$25+'[1]Report'!$Z$26+'[1]Report'!$Z$27+'[1]Report'!$Z$31+'[1]Report'!$Z$32</f>
        <v>177124.72</v>
      </c>
      <c r="F61" s="66">
        <f>'[1]Report'!$Z$11+'[1]Report'!$Z$14+'[1]Report'!$Z$53</f>
        <v>58767.67</v>
      </c>
      <c r="G61" s="72">
        <f>'[1]Report'!$Z$12+'[1]Report'!$Z$13+'[1]Report'!$Z$37+'[1]Report'!$Z$38+'[1]Report'!$Z$48+'[1]Report'!$Z$49+'[1]Report'!$Z$50</f>
        <v>80437.98999999999</v>
      </c>
      <c r="H61" s="72">
        <f>'[1]Report'!$Z$16+'[1]Report'!$Z$29+'[1]Report'!$Z$34+'[1]Report'!$Z$54</f>
        <v>16440.760000000006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46736.81999999995</v>
      </c>
      <c r="E62" s="79">
        <f>E60-E61</f>
        <v>1402.1999999999825</v>
      </c>
      <c r="F62" s="79">
        <f>F60-F61</f>
        <v>-11052.569999999978</v>
      </c>
      <c r="G62" s="81">
        <f>G60-G61</f>
        <v>14472.279999999999</v>
      </c>
      <c r="H62" s="81">
        <f>H60-H61</f>
        <v>3503.029999999995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D60+'[1]Report'!$U$20+'[1]Report'!$U$28</f>
        <v>385137.3400000001</v>
      </c>
      <c r="E63" s="73">
        <f>E60+'[1]Report'!$U$19+'[1]Report'!$U$21+'[1]Report'!$U$22+'[1]Report'!$U$23+'[1]Report'!$U$25+'[1]Report'!$U$26+'[1]Report'!$U$27</f>
        <v>158021.08</v>
      </c>
      <c r="F63" s="73">
        <f>F60+'[1]Report'!$U$11+'[1]Report'!$U$14</f>
        <v>46309.15000000002</v>
      </c>
      <c r="G63" s="74">
        <f>G60+'[1]Report'!$U$37+'[1]Report'!$U$48</f>
        <v>91423.07999999999</v>
      </c>
      <c r="H63" s="74">
        <f>H60+'[1]Report'!$U$16+'[1]Report'!$U$34</f>
        <v>19917.210000000003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-231259.57999999996</v>
      </c>
      <c r="E64" s="44">
        <f>E63-E60</f>
        <v>-20505.839999999997</v>
      </c>
      <c r="F64" s="44">
        <f>F63-F60</f>
        <v>-1405.949999999997</v>
      </c>
      <c r="G64" s="44">
        <f>G63-G60</f>
        <v>-3487.1900000000023</v>
      </c>
      <c r="H64" s="44">
        <f>H63-H60</f>
        <v>-26.57999999999811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1" t="s">
        <v>145</v>
      </c>
      <c r="E65" s="132"/>
      <c r="F65" s="132"/>
      <c r="G65" s="132"/>
      <c r="H65" s="13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02" t="s">
        <v>145</v>
      </c>
      <c r="E66" s="103"/>
      <c r="F66" s="103"/>
      <c r="G66" s="103"/>
      <c r="H66" s="104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2" t="s">
        <v>101</v>
      </c>
      <c r="B68" s="93"/>
      <c r="C68" s="93"/>
      <c r="D68" s="93"/>
      <c r="E68" s="93"/>
      <c r="F68" s="93"/>
      <c r="G68" s="93"/>
      <c r="H68" s="108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7" t="s">
        <v>180</v>
      </c>
      <c r="F69" s="88"/>
      <c r="G69" s="89"/>
      <c r="H69" s="26">
        <v>26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7"/>
      <c r="F70" s="88"/>
      <c r="G70" s="89"/>
      <c r="H70" s="26">
        <v>26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7"/>
      <c r="F71" s="88"/>
      <c r="G71" s="89"/>
      <c r="H71" s="26">
        <v>6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02"/>
      <c r="F72" s="103"/>
      <c r="G72" s="104"/>
      <c r="H72" s="26">
        <f>D64+E64+F64+G64+H64</f>
        <v>-256685.13999999993</v>
      </c>
    </row>
    <row r="73" spans="1:8" ht="25.5" customHeight="1" thickBot="1">
      <c r="A73" s="92" t="s">
        <v>107</v>
      </c>
      <c r="B73" s="93"/>
      <c r="C73" s="93"/>
      <c r="D73" s="93"/>
      <c r="E73" s="93"/>
      <c r="F73" s="93"/>
      <c r="G73" s="93"/>
      <c r="H73" s="108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7">
        <v>10</v>
      </c>
      <c r="F74" s="88"/>
      <c r="G74" s="89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09">
        <v>1</v>
      </c>
      <c r="F75" s="110"/>
      <c r="G75" s="111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8" t="s">
        <v>167</v>
      </c>
      <c r="F76" s="129"/>
      <c r="G76" s="129"/>
      <c r="H76" s="130"/>
    </row>
    <row r="77" ht="12.75">
      <c r="A77" s="1"/>
    </row>
    <row r="78" ht="12.75">
      <c r="A78" s="1"/>
    </row>
    <row r="79" spans="1:8" ht="38.25" customHeight="1">
      <c r="A79" s="127" t="s">
        <v>172</v>
      </c>
      <c r="B79" s="127"/>
      <c r="C79" s="127"/>
      <c r="D79" s="127"/>
      <c r="E79" s="127"/>
      <c r="F79" s="127"/>
      <c r="G79" s="127"/>
      <c r="H79" s="127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2" t="s">
        <v>115</v>
      </c>
      <c r="D82" s="123"/>
      <c r="E82" s="124"/>
    </row>
    <row r="83" spans="1:5" ht="18.75" customHeight="1" thickBot="1">
      <c r="A83" s="29">
        <v>2</v>
      </c>
      <c r="B83" s="4" t="s">
        <v>116</v>
      </c>
      <c r="C83" s="122" t="s">
        <v>117</v>
      </c>
      <c r="D83" s="123"/>
      <c r="E83" s="124"/>
    </row>
    <row r="84" spans="1:5" ht="16.5" customHeight="1" thickBot="1">
      <c r="A84" s="29">
        <v>3</v>
      </c>
      <c r="B84" s="4" t="s">
        <v>118</v>
      </c>
      <c r="C84" s="122" t="s">
        <v>119</v>
      </c>
      <c r="D84" s="123"/>
      <c r="E84" s="124"/>
    </row>
    <row r="85" spans="1:5" ht="13.5" thickBot="1">
      <c r="A85" s="29">
        <v>4</v>
      </c>
      <c r="B85" s="4" t="s">
        <v>16</v>
      </c>
      <c r="C85" s="122" t="s">
        <v>120</v>
      </c>
      <c r="D85" s="123"/>
      <c r="E85" s="124"/>
    </row>
    <row r="86" spans="1:5" ht="24" customHeight="1" thickBot="1">
      <c r="A86" s="29">
        <v>5</v>
      </c>
      <c r="B86" s="4" t="s">
        <v>86</v>
      </c>
      <c r="C86" s="122" t="s">
        <v>121</v>
      </c>
      <c r="D86" s="123"/>
      <c r="E86" s="124"/>
    </row>
    <row r="87" spans="1:5" ht="21" customHeight="1" thickBot="1">
      <c r="A87" s="30">
        <v>6</v>
      </c>
      <c r="B87" s="31" t="s">
        <v>122</v>
      </c>
      <c r="C87" s="122" t="s">
        <v>123</v>
      </c>
      <c r="D87" s="123"/>
      <c r="E87" s="124"/>
    </row>
    <row r="89" spans="2:3" ht="15">
      <c r="B89" s="148" t="s">
        <v>173</v>
      </c>
      <c r="C89" s="148"/>
    </row>
    <row r="90" spans="2:4" ht="26.25">
      <c r="B90" s="149" t="s">
        <v>174</v>
      </c>
      <c r="C90" s="150" t="s">
        <v>175</v>
      </c>
      <c r="D90" s="151" t="s">
        <v>176</v>
      </c>
    </row>
    <row r="91" spans="2:4" ht="22.5">
      <c r="B91" s="152" t="s">
        <v>177</v>
      </c>
      <c r="C91" s="153">
        <f>'[1]Report'!$X$52</f>
        <v>2216.56</v>
      </c>
      <c r="D91" s="154">
        <f>'[1]Report'!$Z$52</f>
        <v>1341.1500000000003</v>
      </c>
    </row>
    <row r="92" spans="2:4" ht="22.5">
      <c r="B92" s="152" t="s">
        <v>178</v>
      </c>
      <c r="C92" s="153">
        <f>'[1]Report'!$X$30</f>
        <v>1928.0799999999995</v>
      </c>
      <c r="D92" s="154">
        <f>'[1]Report'!$Z$30</f>
        <v>1067.85</v>
      </c>
    </row>
  </sheetData>
  <sheetProtection/>
  <mergeCells count="66">
    <mergeCell ref="B89:C89"/>
    <mergeCell ref="D32:F32"/>
    <mergeCell ref="F43:G43"/>
    <mergeCell ref="A49:H49"/>
    <mergeCell ref="D53:E53"/>
    <mergeCell ref="D45:E45"/>
    <mergeCell ref="D46:E46"/>
    <mergeCell ref="A1:H1"/>
    <mergeCell ref="D4:F4"/>
    <mergeCell ref="D5:F5"/>
    <mergeCell ref="D6:F6"/>
    <mergeCell ref="D25:F25"/>
    <mergeCell ref="D26:F2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E72:G72"/>
    <mergeCell ref="E74:G74"/>
    <mergeCell ref="D13:F13"/>
    <mergeCell ref="D14:F14"/>
    <mergeCell ref="D20:F20"/>
    <mergeCell ref="D21:F21"/>
    <mergeCell ref="D28:F28"/>
    <mergeCell ref="A73:H73"/>
    <mergeCell ref="E69:G69"/>
    <mergeCell ref="D15:F15"/>
    <mergeCell ref="D16:F16"/>
    <mergeCell ref="D10:F10"/>
    <mergeCell ref="D11:F11"/>
    <mergeCell ref="D12:F12"/>
    <mergeCell ref="E71:G71"/>
    <mergeCell ref="D27:F27"/>
    <mergeCell ref="D33:F33"/>
    <mergeCell ref="D48:E48"/>
    <mergeCell ref="A35:H35"/>
    <mergeCell ref="D34:F34"/>
    <mergeCell ref="A44:H44"/>
    <mergeCell ref="D29:F29"/>
    <mergeCell ref="D31:F31"/>
    <mergeCell ref="D30:F3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2017-03-16T07:34:49Z</dcterms:modified>
  <cp:category/>
  <cp:version/>
  <cp:contentType/>
  <cp:contentStatus/>
</cp:coreProperties>
</file>