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<sst xmlns="http://schemas.openxmlformats.org/spreadsheetml/2006/main" count="283" uniqueCount="179">
  <si>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</si>
  <si>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</si>
  <si>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</si>
  <si>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</si>
  <si>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</si>
  <si>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</si>
  <si>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</si>
  <si>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</si>
  <si>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</si>
  <si>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</si>
  <si>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</si>
  <si>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</si>
  <si>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</si>
  <si>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</si>
  <si>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</si>
  <si>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</si>
  <si>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</si>
  <si>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</si>
  <si>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</si>
  <si>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</si>
  <si>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</si>
  <si>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</si>
  <si>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</si>
  <si>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</si>
  <si>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</si>
  <si>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</si>
  <si>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</si>
  <si>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</si>
  <si>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</si>
  <si>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</si>
  <si>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</si>
  <si>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</si>
  <si>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</si>
  <si>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</si>
  <si>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</si>
  <si>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</si>
  <si>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</si>
  <si>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</si>
  <si>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</si>
  <si>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</si>
  <si>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</si>
  <si>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</si>
  <si>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</si>
  <si>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</si>
  <si>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</si>
  <si>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</si>
  <si>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</si>
  <si>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</si>
  <si>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</si>
  <si>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</si>
  <si>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</si>
  <si>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</si>
  <si>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</si>
  <si>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</si>
  <si>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</si>
  <si>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</si>
  <si>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</si>
  <si>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</si>
  <si>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</si>
  <si>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</si>
  <si>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</si>
  <si>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</si>
  <si>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</si>
  <si>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</si>
  <si>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</si>
  <si>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</si>
  <si>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</si>
  <si>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</si>
  <si>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</si>
  <si>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</si>
  <si>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</si>
  <si>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</si>
  <si>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</si>
  <si>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</si>
  <si>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</si>
  <si>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</si>
  <si>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</si>
  <si>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</si>
  <si>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</si>
  <si>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</si>
  <si>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</si>
  <si>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</si>
  <si>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</si>
  <si>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</si>
  <si>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</si>
  <si>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</si>
  <si>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</si>
  <si>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</si>
  <si>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</si>
  <si>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</si>
  <si>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</si>
  <si>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</si>
  <si>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</si>
  <si>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</si>
  <si>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</si>
  <si>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</si>
  <si>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</si>
  <si>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</si>
  <si>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</si>
  <si>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</si>
  <si>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</si>
  <si>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</si>
  <si>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</si>
  <si>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</si>
  <si>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</si>
  <si>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</si>
  <si>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</si>
  <si>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</si>
  <si>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</si>
  <si>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</si>
  <si>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</si>
  <si>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</si>
  <si>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</si>
  <si>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</si>
  <si>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</si>
  <si>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</si>
  <si>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</si>
  <si>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</si>
  <si>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</si>
  <si>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</si>
  <si>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</si>
  <si>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</si>
  <si>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</si>
  <si>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</si>
  <si>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</si>
  <si>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</si>
  <si>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</si>
  <si>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</si>
  <si>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</si>
  <si>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</si>
  <si>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</si>
  <si>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</si>
  <si>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</si>
  <si>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</si>
  <si>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</si>
  <si>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</si>
  <si>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</si>
  <si>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</si>
  <si>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</si>
  <si>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</si>
  <si>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</si>
  <si>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</si>
  <si>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</si>
  <si>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</si>
  <si>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</si>
  <si>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</si>
  <si>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</si>
  <si>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</si>
  <si>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</si>
  <si>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</si>
  <si>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</si>
  <si>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</si>
  <si>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</si>
  <si>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</si>
  <si>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</si>
  <si>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</si>
  <si>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</si>
  <si>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</si>
  <si>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</si>
  <si>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</si>
  <si>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</si>
  <si>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</si>
  <si>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</si>
  <si>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</si>
  <si>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</si>
  <si>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</si>
  <si>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</si>
  <si>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</si>
  <si>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</si>
  <si>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</si>
  <si>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</si>
  <si>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</si>
  <si>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</si>
  <si>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77                                                                                                                                                                                за 2015  год</t>
  </si>
  <si>
    <t>начислено юр. лицам</t>
  </si>
  <si>
    <t>оплачено юрлицами</t>
  </si>
  <si>
    <t>задолженность юрлиц на начало периода</t>
  </si>
  <si>
    <t>задолженность юрлиц на конец периода</t>
  </si>
  <si>
    <t>кв. 17,8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</si>
</sst>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25" borderId="17" xfId="0" applyNumberFormat="1" applyFont="1" applyFill="1" applyBorder="1" applyAlignment="1">
      <alignment/>
    </xf>
    <xf numFmtId="0" fontId="4" fillId="25" borderId="24" xfId="0" applyFont="1" applyFill="1" applyBorder="1" applyAlignment="1">
      <alignment wrapText="1"/>
    </xf>
    <xf numFmtId="0" fontId="4" fillId="25" borderId="10" xfId="0" applyFont="1" applyFill="1" applyBorder="1" applyAlignment="1">
      <alignment wrapText="1"/>
    </xf>
    <xf numFmtId="0" fontId="0" fillId="25" borderId="11" xfId="0" applyFont="1" applyFill="1" applyBorder="1" applyAlignment="1">
      <alignment vertical="top" wrapText="1"/>
    </xf>
    <xf numFmtId="0" fontId="4" fillId="2" borderId="24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5" borderId="31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4" fillId="25" borderId="27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5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vertical="top" wrapText="1"/>
    </xf>
    <xf numFmtId="4" fontId="4" fillId="2" borderId="18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5" borderId="32" xfId="0" applyNumberFormat="1" applyFont="1" applyFill="1" applyBorder="1" applyAlignment="1">
      <alignment horizontal="right" vertical="top" wrapText="1"/>
    </xf>
    <xf numFmtId="4" fontId="4" fillId="25" borderId="10" xfId="0" applyNumberFormat="1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87">
          <cell r="F187">
            <v>10430.03</v>
          </cell>
        </row>
        <row r="188">
          <cell r="E188">
            <v>1578.3</v>
          </cell>
        </row>
        <row r="189">
          <cell r="E189">
            <v>27.84</v>
          </cell>
        </row>
        <row r="190">
          <cell r="E190">
            <v>784.94</v>
          </cell>
          <cell r="F190">
            <v>784.94</v>
          </cell>
        </row>
        <row r="191">
          <cell r="E191">
            <v>6723.18</v>
          </cell>
        </row>
        <row r="192">
          <cell r="E192">
            <v>576.4</v>
          </cell>
        </row>
        <row r="193">
          <cell r="E193">
            <v>739.37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zoomScalePageLayoutView="0" workbookViewId="0" topLeftCell="A71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06" t="s">
        <v>173</v>
      </c>
      <c r="B1" s="106"/>
      <c r="C1" s="106"/>
      <c r="D1" s="106"/>
      <c r="E1" s="106"/>
      <c r="F1" s="106"/>
      <c r="G1" s="106"/>
      <c r="H1" s="10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6"/>
      <c r="E3" s="117"/>
      <c r="F3" s="11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07"/>
      <c r="E4" s="108"/>
      <c r="F4" s="109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0"/>
      <c r="E5" s="111"/>
      <c r="F5" s="112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3"/>
      <c r="E6" s="114"/>
      <c r="F6" s="115"/>
      <c r="G6" s="36">
        <v>42369</v>
      </c>
      <c r="H6" s="5"/>
    </row>
    <row r="7" spans="1:8" ht="38.25" customHeight="1" thickBot="1">
      <c r="A7" s="142" t="s">
        <v>13</v>
      </c>
      <c r="B7" s="125"/>
      <c r="C7" s="125"/>
      <c r="D7" s="143"/>
      <c r="E7" s="143"/>
      <c r="F7" s="143"/>
      <c r="G7" s="125"/>
      <c r="H7" s="126"/>
    </row>
    <row r="8" spans="1:8" ht="33" customHeight="1" thickBot="1">
      <c r="A8" s="40" t="s">
        <v>0</v>
      </c>
      <c r="B8" s="39" t="s">
        <v>1</v>
      </c>
      <c r="C8" s="41" t="s">
        <v>2</v>
      </c>
      <c r="D8" s="139" t="s">
        <v>3</v>
      </c>
      <c r="E8" s="140"/>
      <c r="F8" s="141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17"/>
      <c r="F9" s="13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17"/>
      <c r="F10" s="134"/>
      <c r="G10" s="64">
        <v>33010.69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17"/>
      <c r="F11" s="134"/>
      <c r="G11" s="65">
        <f>10317.16+13050.68+4884.67+6439.98+1816.94+6787.07</f>
        <v>43296.50000000001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35" t="s">
        <v>23</v>
      </c>
      <c r="E12" s="136"/>
      <c r="F12" s="137"/>
      <c r="G12" s="63">
        <f>G13+G14+G20+G21+G22+G23</f>
        <v>205333.72999999998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4" t="s">
        <v>26</v>
      </c>
      <c r="E13" s="95"/>
      <c r="F13" s="96"/>
      <c r="G13" s="66">
        <f>6491.02+30208.51</f>
        <v>36699.53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4" t="s">
        <v>29</v>
      </c>
      <c r="E14" s="95"/>
      <c r="F14" s="96"/>
      <c r="G14" s="90">
        <f>5139.74+25698.7+'[1]TDSheet'!$E$190</f>
        <v>31623.38</v>
      </c>
      <c r="H14" s="5"/>
    </row>
    <row r="15" spans="1:8" ht="26.25" customHeight="1" thickBot="1">
      <c r="A15" s="4"/>
      <c r="B15" s="6"/>
      <c r="C15" s="3" t="s">
        <v>16</v>
      </c>
      <c r="D15" s="94" t="s">
        <v>156</v>
      </c>
      <c r="E15" s="95"/>
      <c r="F15" s="96"/>
      <c r="G15" s="91">
        <f>1654.75+5814.41+8005.94+2590.09+14499.81+'[1]TDSheet'!$F$190</f>
        <v>33349.94</v>
      </c>
      <c r="H15" s="5"/>
    </row>
    <row r="16" spans="1:8" ht="13.5" customHeight="1" thickBot="1">
      <c r="A16" s="4"/>
      <c r="B16" s="6"/>
      <c r="C16" s="3" t="s">
        <v>16</v>
      </c>
      <c r="D16" s="94" t="s">
        <v>157</v>
      </c>
      <c r="E16" s="95"/>
      <c r="F16" s="96"/>
      <c r="G16" s="67">
        <f>6787.07+G14-G15</f>
        <v>5060.509999999995</v>
      </c>
      <c r="H16" s="49"/>
    </row>
    <row r="17" spans="1:8" ht="13.5" customHeight="1" thickBot="1">
      <c r="A17" s="4"/>
      <c r="B17" s="6"/>
      <c r="C17" s="3" t="s">
        <v>16</v>
      </c>
      <c r="D17" s="94" t="s">
        <v>158</v>
      </c>
      <c r="E17" s="95"/>
      <c r="F17" s="96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94" t="s">
        <v>18</v>
      </c>
      <c r="E18" s="95"/>
      <c r="F18" s="96"/>
      <c r="G18" s="14">
        <f>G10</f>
        <v>33010.69</v>
      </c>
      <c r="H18" s="5"/>
    </row>
    <row r="19" spans="1:8" ht="27" customHeight="1" thickBot="1">
      <c r="A19" s="4"/>
      <c r="B19" s="6"/>
      <c r="C19" s="3" t="s">
        <v>16</v>
      </c>
      <c r="D19" s="94" t="s">
        <v>55</v>
      </c>
      <c r="E19" s="95"/>
      <c r="F19" s="96"/>
      <c r="G19" s="76">
        <f>G18+G15-G17</f>
        <v>66360.63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66">
        <f>4874.26+25867.32</f>
        <v>30741.58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3" t="s">
        <v>151</v>
      </c>
      <c r="E21" s="117"/>
      <c r="F21" s="134"/>
      <c r="G21" s="65">
        <f>5598.18+27990.9</f>
        <v>33589.08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3" t="s">
        <v>152</v>
      </c>
      <c r="E22" s="117"/>
      <c r="F22" s="134"/>
      <c r="G22" s="65">
        <f>1665.02+8325.1</f>
        <v>9990.12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4" t="s">
        <v>153</v>
      </c>
      <c r="E23" s="145"/>
      <c r="F23" s="146"/>
      <c r="G23" s="65">
        <f>10448.34+52241.7</f>
        <v>62690.03999999999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33" t="s">
        <v>35</v>
      </c>
      <c r="E24" s="117"/>
      <c r="F24" s="134"/>
      <c r="G24" s="68">
        <f>G25+G26+G27+G28+G29+G30</f>
        <v>224033.7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5" t="s">
        <v>38</v>
      </c>
      <c r="E25" s="136"/>
      <c r="F25" s="137"/>
      <c r="G25" s="85">
        <f>8656.54+11497.23+4407.71+5459.19+1584.95+5814.41+4526.6+14499.81+14559.45+17401.27+28387.52+13814.06</f>
        <v>130608.74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4" t="s">
        <v>41</v>
      </c>
      <c r="E26" s="95"/>
      <c r="F26" s="9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4" t="s">
        <v>44</v>
      </c>
      <c r="E27" s="95"/>
      <c r="F27" s="96"/>
      <c r="G27" s="85">
        <f>2089.77+3363.89+1569.29+1802.36+536.07+1654.75+2601.98+8005.94+8626.6+9867.94+16322.62+7601.07</f>
        <v>64042.280000000006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4" t="s">
        <v>47</v>
      </c>
      <c r="E28" s="95"/>
      <c r="F28" s="96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4" t="s">
        <v>124</v>
      </c>
      <c r="E29" s="95"/>
      <c r="F29" s="96"/>
      <c r="G29" s="66">
        <f>2601.53+2590.09+2817.26+3021.91+5459.66+2462.2</f>
        <v>18952.65</v>
      </c>
      <c r="H29" s="49"/>
      <c r="I29" s="5"/>
    </row>
    <row r="30" spans="1:9" ht="13.5" customHeight="1" thickBot="1">
      <c r="A30" s="4"/>
      <c r="B30" s="13"/>
      <c r="C30" s="3"/>
      <c r="D30" s="94" t="s">
        <v>166</v>
      </c>
      <c r="E30" s="95"/>
      <c r="F30" s="95"/>
      <c r="G30" s="86">
        <f>G32-G33-(G31-G32)</f>
        <v>10430.03</v>
      </c>
      <c r="H30" s="87"/>
      <c r="I30" s="82"/>
    </row>
    <row r="31" spans="1:9" ht="13.5" customHeight="1" thickBot="1">
      <c r="A31" s="4"/>
      <c r="B31" s="13"/>
      <c r="C31" s="3"/>
      <c r="D31" s="94" t="s">
        <v>174</v>
      </c>
      <c r="E31" s="95"/>
      <c r="F31" s="95"/>
      <c r="G31" s="88">
        <f>'[1]TDSheet'!$E$188+'[1]TDSheet'!$E$189+'[1]TDSheet'!$E$190+'[1]TDSheet'!$E$191+'[1]TDSheet'!$E$192+'[1]TDSheet'!$E$193</f>
        <v>10430.03</v>
      </c>
      <c r="H31" s="87"/>
      <c r="I31" s="82"/>
    </row>
    <row r="32" spans="1:9" ht="13.5" customHeight="1" thickBot="1">
      <c r="A32" s="4"/>
      <c r="B32" s="13"/>
      <c r="C32" s="3"/>
      <c r="D32" s="94" t="s">
        <v>175</v>
      </c>
      <c r="E32" s="95"/>
      <c r="F32" s="95"/>
      <c r="G32" s="88">
        <f>'[1]TDSheet'!$F$187</f>
        <v>10430.03</v>
      </c>
      <c r="H32" s="87"/>
      <c r="I32" s="82"/>
    </row>
    <row r="33" spans="1:9" ht="13.5" customHeight="1" thickBot="1">
      <c r="A33" s="4"/>
      <c r="B33" s="13"/>
      <c r="C33" s="3"/>
      <c r="D33" s="94" t="s">
        <v>176</v>
      </c>
      <c r="E33" s="95"/>
      <c r="F33" s="95"/>
      <c r="G33" s="89">
        <f>0</f>
        <v>0</v>
      </c>
      <c r="H33" s="87"/>
      <c r="I33" s="82"/>
    </row>
    <row r="34" spans="1:9" ht="13.5" customHeight="1" thickBot="1">
      <c r="A34" s="4"/>
      <c r="B34" s="13"/>
      <c r="C34" s="3"/>
      <c r="D34" s="94" t="s">
        <v>177</v>
      </c>
      <c r="E34" s="95"/>
      <c r="F34" s="95"/>
      <c r="G34" s="89">
        <v>0</v>
      </c>
      <c r="H34" s="87"/>
      <c r="I34" s="82"/>
    </row>
    <row r="35" spans="1:8" ht="35.25" customHeight="1" thickBot="1">
      <c r="A35" s="4" t="s">
        <v>56</v>
      </c>
      <c r="B35" s="78" t="s">
        <v>51</v>
      </c>
      <c r="C35" s="3" t="s">
        <v>16</v>
      </c>
      <c r="D35" s="94" t="s">
        <v>51</v>
      </c>
      <c r="E35" s="95"/>
      <c r="F35" s="96"/>
      <c r="G35" s="69">
        <f>G24+G10</f>
        <v>257044.39</v>
      </c>
      <c r="H35" s="50"/>
    </row>
    <row r="36" spans="1:8" ht="41.25" customHeight="1" thickBot="1">
      <c r="A36" s="4" t="s">
        <v>59</v>
      </c>
      <c r="B36" s="4" t="s">
        <v>53</v>
      </c>
      <c r="C36" s="3" t="s">
        <v>16</v>
      </c>
      <c r="D36" s="94" t="s">
        <v>53</v>
      </c>
      <c r="E36" s="95"/>
      <c r="F36" s="96"/>
      <c r="G36" s="12">
        <v>0</v>
      </c>
      <c r="H36" s="5">
        <v>0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4" t="s">
        <v>55</v>
      </c>
      <c r="E37" s="95"/>
      <c r="F37" s="96"/>
      <c r="G37" s="76">
        <f>G19</f>
        <v>66360.63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94" t="s">
        <v>57</v>
      </c>
      <c r="E38" s="95"/>
      <c r="F38" s="96"/>
      <c r="G38" s="49">
        <f>G11+G12-G24</f>
        <v>24596.52999999997</v>
      </c>
      <c r="H38" s="49"/>
    </row>
    <row r="39" spans="1:8" ht="38.25" customHeight="1" thickBot="1">
      <c r="A39" s="119" t="s">
        <v>58</v>
      </c>
      <c r="B39" s="120"/>
      <c r="C39" s="120"/>
      <c r="D39" s="120"/>
      <c r="E39" s="120"/>
      <c r="F39" s="125"/>
      <c r="G39" s="120"/>
      <c r="H39" s="126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7">
        <v>2.2</v>
      </c>
      <c r="F42" s="83" t="s">
        <v>136</v>
      </c>
      <c r="G42" s="60">
        <v>3810334293</v>
      </c>
      <c r="H42" s="61">
        <f>G13</f>
        <v>36699.53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4" t="s">
        <v>137</v>
      </c>
      <c r="G43" s="60">
        <v>3848000155</v>
      </c>
      <c r="H43" s="61">
        <f>G20</f>
        <v>30741.58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4" t="s">
        <v>138</v>
      </c>
      <c r="G44" s="60">
        <v>3837003965</v>
      </c>
      <c r="H44" s="61">
        <f>G21</f>
        <v>33589.08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9990.12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62690.03999999999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96"/>
      <c r="H47" s="61">
        <f>SUM(H41:H46)</f>
        <v>173710.34999999998</v>
      </c>
    </row>
    <row r="48" spans="1:8" ht="19.5" customHeight="1" thickBot="1">
      <c r="A48" s="119" t="s">
        <v>64</v>
      </c>
      <c r="B48" s="120"/>
      <c r="C48" s="120"/>
      <c r="D48" s="120"/>
      <c r="E48" s="120"/>
      <c r="F48" s="120"/>
      <c r="G48" s="120"/>
      <c r="H48" s="12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2" t="s">
        <v>141</v>
      </c>
      <c r="E49" s="9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2" t="s">
        <v>69</v>
      </c>
      <c r="E50" s="9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2" t="s">
        <v>71</v>
      </c>
      <c r="E51" s="9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2" t="s">
        <v>73</v>
      </c>
      <c r="E52" s="93"/>
      <c r="F52" s="56">
        <v>0</v>
      </c>
      <c r="G52" s="51"/>
      <c r="H52" s="49"/>
    </row>
    <row r="53" spans="1:8" ht="18.75" customHeight="1" thickBot="1">
      <c r="A53" s="97" t="s">
        <v>74</v>
      </c>
      <c r="B53" s="98"/>
      <c r="C53" s="98"/>
      <c r="D53" s="98"/>
      <c r="E53" s="98"/>
      <c r="F53" s="98"/>
      <c r="G53" s="98"/>
      <c r="H53" s="9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2" t="s">
        <v>15</v>
      </c>
      <c r="E54" s="9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2" t="s">
        <v>18</v>
      </c>
      <c r="E55" s="9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2" t="s">
        <v>20</v>
      </c>
      <c r="E56" s="9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2" t="s">
        <v>53</v>
      </c>
      <c r="E57" s="9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2" t="s">
        <v>55</v>
      </c>
      <c r="E58" s="9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7" t="s">
        <v>57</v>
      </c>
      <c r="E59" s="128"/>
      <c r="F59" s="57">
        <f>D66+E66+F66+G66+H66</f>
        <v>-10258.79999999996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70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9">
        <f>D64/1502.58</f>
        <v>429.99726470470796</v>
      </c>
      <c r="E63" s="79">
        <f>E64/117.48</f>
        <v>1072.8577630234934</v>
      </c>
      <c r="F63" s="79">
        <f>F64/12</f>
        <v>2101.03</v>
      </c>
      <c r="G63" s="80">
        <f>G64/18.26</f>
        <v>3127.2897042716318</v>
      </c>
      <c r="H63" s="81">
        <f>H64/0.88</f>
        <v>704.5227272727273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6">
        <f>106750.16+539355.13</f>
        <v>646105.29</v>
      </c>
      <c r="E64" s="66">
        <f>29437.83+93031.84+3569.66</f>
        <v>126039.33</v>
      </c>
      <c r="F64" s="66">
        <f>3333.61+21878.75</f>
        <v>25212.36</v>
      </c>
      <c r="G64" s="75">
        <f>7283.62+2511.37+35112.02+12197.3</f>
        <v>57104.31</v>
      </c>
      <c r="H64" s="71">
        <f>206.66+413.32</f>
        <v>619.98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6">
        <f>34368.61+129818.62+168596.65+56200.81+274813.04</f>
        <v>663797.73</v>
      </c>
      <c r="E65" s="66">
        <f>8687.54+21473.77+28605.09+7912.65+52254.15+1346.67+399.33+1953.88</f>
        <v>122633.08000000002</v>
      </c>
      <c r="F65" s="66">
        <f>1236.86+2878.51+5769.22+1928.14+10966.17</f>
        <v>22778.9</v>
      </c>
      <c r="G65" s="72">
        <f>2417.38+6727.35+778.85+1635.8+10076.54+3184.2+18933.69+3491.2+1121.29+6410.47</f>
        <v>54776.77</v>
      </c>
      <c r="H65" s="72">
        <f>27.64+87.17+427.76+149.61+661.41</f>
        <v>1353.59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9">
        <f>D64-D65</f>
        <v>-17692.439999999944</v>
      </c>
      <c r="E66" s="79">
        <f>E64-E65</f>
        <v>3406.2499999999854</v>
      </c>
      <c r="F66" s="79">
        <f>F64-F65</f>
        <v>2433.459999999999</v>
      </c>
      <c r="G66" s="81">
        <f>G64-G65</f>
        <v>2327.540000000001</v>
      </c>
      <c r="H66" s="81">
        <f>H64-H65</f>
        <v>-733.6099999999999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3">
        <f>106750.16+539355.13</f>
        <v>646105.29</v>
      </c>
      <c r="E67" s="73">
        <f>28698.61+96463.01+3638.62</f>
        <v>128800.23999999999</v>
      </c>
      <c r="F67" s="73">
        <f>4239.54+22160.14</f>
        <v>26399.68</v>
      </c>
      <c r="G67" s="74">
        <f>8160.34+2766.27+36941.11+12832.81</f>
        <v>60700.53</v>
      </c>
      <c r="H67" s="74">
        <f>969.29</f>
        <v>969.29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2760.909999999989</v>
      </c>
      <c r="F68" s="44">
        <f>F67-F64</f>
        <v>1187.3199999999997</v>
      </c>
      <c r="G68" s="44">
        <f>G67-G64</f>
        <v>3596.220000000001</v>
      </c>
      <c r="H68" s="44">
        <f>H67-H64</f>
        <v>349.30999999999995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2" t="s">
        <v>145</v>
      </c>
      <c r="E69" s="123"/>
      <c r="F69" s="123"/>
      <c r="G69" s="123"/>
      <c r="H69" s="12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3" t="s">
        <v>145</v>
      </c>
      <c r="E70" s="104"/>
      <c r="F70" s="104"/>
      <c r="G70" s="104"/>
      <c r="H70" s="10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9" t="s">
        <v>101</v>
      </c>
      <c r="B72" s="120"/>
      <c r="C72" s="120"/>
      <c r="D72" s="120"/>
      <c r="E72" s="120"/>
      <c r="F72" s="120"/>
      <c r="G72" s="120"/>
      <c r="H72" s="12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4" t="s">
        <v>178</v>
      </c>
      <c r="F73" s="95"/>
      <c r="G73" s="96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4"/>
      <c r="F74" s="95"/>
      <c r="G74" s="9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4"/>
      <c r="F75" s="95"/>
      <c r="G75" s="96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3"/>
      <c r="F76" s="104"/>
      <c r="G76" s="105"/>
      <c r="H76" s="26">
        <f>D68+E68+F68+G68+H68</f>
        <v>7893.759999999989</v>
      </c>
    </row>
    <row r="77" spans="1:8" ht="25.5" customHeight="1" thickBot="1">
      <c r="A77" s="119" t="s">
        <v>107</v>
      </c>
      <c r="B77" s="120"/>
      <c r="C77" s="120"/>
      <c r="D77" s="120"/>
      <c r="E77" s="120"/>
      <c r="F77" s="120"/>
      <c r="G77" s="120"/>
      <c r="H77" s="12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4">
        <v>4</v>
      </c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47">
        <v>1</v>
      </c>
      <c r="F79" s="148"/>
      <c r="G79" s="14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30" t="s">
        <v>167</v>
      </c>
      <c r="F80" s="131"/>
      <c r="G80" s="131"/>
      <c r="H80" s="132"/>
    </row>
    <row r="81" ht="12.75">
      <c r="A81" s="1"/>
    </row>
    <row r="82" ht="12.75">
      <c r="A82" s="1"/>
    </row>
    <row r="83" spans="1:8" ht="38.25" customHeight="1">
      <c r="A83" s="129" t="s">
        <v>172</v>
      </c>
      <c r="B83" s="129"/>
      <c r="C83" s="129"/>
      <c r="D83" s="129"/>
      <c r="E83" s="129"/>
      <c r="F83" s="129"/>
      <c r="G83" s="129"/>
      <c r="H83" s="12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00" t="s">
        <v>115</v>
      </c>
      <c r="D86" s="101"/>
      <c r="E86" s="102"/>
    </row>
    <row r="87" spans="1:5" ht="18.75" customHeight="1" thickBot="1">
      <c r="A87" s="29">
        <v>2</v>
      </c>
      <c r="B87" s="4" t="s">
        <v>116</v>
      </c>
      <c r="C87" s="100" t="s">
        <v>117</v>
      </c>
      <c r="D87" s="101"/>
      <c r="E87" s="102"/>
    </row>
    <row r="88" spans="1:5" ht="16.5" customHeight="1" thickBot="1">
      <c r="A88" s="29">
        <v>3</v>
      </c>
      <c r="B88" s="4" t="s">
        <v>118</v>
      </c>
      <c r="C88" s="100" t="s">
        <v>119</v>
      </c>
      <c r="D88" s="101"/>
      <c r="E88" s="102"/>
    </row>
    <row r="89" spans="1:5" ht="13.5" thickBot="1">
      <c r="A89" s="29">
        <v>4</v>
      </c>
      <c r="B89" s="4" t="s">
        <v>16</v>
      </c>
      <c r="C89" s="100" t="s">
        <v>120</v>
      </c>
      <c r="D89" s="101"/>
      <c r="E89" s="102"/>
    </row>
    <row r="90" spans="1:5" ht="24" customHeight="1" thickBot="1">
      <c r="A90" s="29">
        <v>5</v>
      </c>
      <c r="B90" s="4" t="s">
        <v>86</v>
      </c>
      <c r="C90" s="100" t="s">
        <v>121</v>
      </c>
      <c r="D90" s="101"/>
      <c r="E90" s="102"/>
    </row>
    <row r="91" spans="1:5" ht="21" customHeight="1" thickBot="1">
      <c r="A91" s="30">
        <v>6</v>
      </c>
      <c r="B91" s="31" t="s">
        <v>122</v>
      </c>
      <c r="C91" s="100" t="s">
        <v>123</v>
      </c>
      <c r="D91" s="101"/>
      <c r="E91" s="102"/>
    </row>
  </sheetData>
  <sheetProtection/>
  <mergeCells count="69">
    <mergeCell ref="E79:G79"/>
    <mergeCell ref="D13:F13"/>
    <mergeCell ref="D14:F14"/>
    <mergeCell ref="D20:F20"/>
    <mergeCell ref="D21:F21"/>
    <mergeCell ref="D15:F15"/>
    <mergeCell ref="D16:F16"/>
    <mergeCell ref="D31:F31"/>
    <mergeCell ref="D32:F32"/>
    <mergeCell ref="D24:F24"/>
    <mergeCell ref="D17:F17"/>
    <mergeCell ref="D18:F18"/>
    <mergeCell ref="D19:F19"/>
    <mergeCell ref="D8:F8"/>
    <mergeCell ref="A7:H7"/>
    <mergeCell ref="D22:F22"/>
    <mergeCell ref="D23:F23"/>
    <mergeCell ref="D9:F9"/>
    <mergeCell ref="D10:F10"/>
    <mergeCell ref="D11:F11"/>
    <mergeCell ref="D12:F12"/>
    <mergeCell ref="D25:F25"/>
    <mergeCell ref="D26:F26"/>
    <mergeCell ref="D28:F28"/>
    <mergeCell ref="A77:H77"/>
    <mergeCell ref="E73:G73"/>
    <mergeCell ref="F47:G47"/>
    <mergeCell ref="D27:F27"/>
    <mergeCell ref="D37:F37"/>
    <mergeCell ref="D52:E52"/>
    <mergeCell ref="A39:H39"/>
    <mergeCell ref="D58:E58"/>
    <mergeCell ref="D59:E59"/>
    <mergeCell ref="D51:E51"/>
    <mergeCell ref="A83:H83"/>
    <mergeCell ref="E80:H80"/>
    <mergeCell ref="E74:G74"/>
    <mergeCell ref="D54:E54"/>
    <mergeCell ref="D55:E55"/>
    <mergeCell ref="E75:G75"/>
    <mergeCell ref="C91:E91"/>
    <mergeCell ref="D69:H69"/>
    <mergeCell ref="D70:H70"/>
    <mergeCell ref="C86:E86"/>
    <mergeCell ref="C87:E87"/>
    <mergeCell ref="C88:E88"/>
    <mergeCell ref="C89:E89"/>
    <mergeCell ref="A72:H72"/>
    <mergeCell ref="E78:G78"/>
    <mergeCell ref="C90:E90"/>
    <mergeCell ref="E76:G76"/>
    <mergeCell ref="A1:H1"/>
    <mergeCell ref="D4:F4"/>
    <mergeCell ref="D5:F5"/>
    <mergeCell ref="D6:F6"/>
    <mergeCell ref="D3:F3"/>
    <mergeCell ref="D38:F38"/>
    <mergeCell ref="A48:H48"/>
    <mergeCell ref="D29:F29"/>
    <mergeCell ref="D57:E57"/>
    <mergeCell ref="D49:E49"/>
    <mergeCell ref="D50:E50"/>
    <mergeCell ref="D35:F35"/>
    <mergeCell ref="D30:F30"/>
    <mergeCell ref="D36:F36"/>
    <mergeCell ref="D33:F33"/>
    <mergeCell ref="D34:F34"/>
    <mergeCell ref="A53:H53"/>
    <mergeCell ref="D56:E5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2016-03-30T02:15:07Z</dcterms:modified>
  <cp:category/>
  <cp:version/>
  <cp:contentType/>
  <cp:contentStatus/>
</cp:coreProperties>
</file>