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'2.8.'!$A$1:$H$117</definedName>
  </definedNames>
  <calcPr fullCalcOnLoad="1"/>
</workbook>
</file>

<file path=xl/sharedStrings.xml><?xml version="1.0" encoding="utf-8"?>
<sst xmlns="http://schemas.openxmlformats.org/spreadsheetml/2006/main" count="289" uniqueCount="185">
  <si>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</si>
  <si>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</si>
  <si>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</si>
  <si>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</si>
  <si>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</si>
  <si>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</si>
  <si>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</si>
  <si>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</si>
  <si>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</si>
  <si>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</si>
  <si>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</si>
  <si>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</si>
  <si>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</si>
  <si>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</si>
  <si>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</si>
  <si>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</si>
  <si>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</si>
  <si>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</si>
  <si>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</si>
  <si>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</si>
  <si>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</si>
  <si>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</si>
  <si>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</si>
  <si>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</si>
  <si>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</si>
  <si>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</si>
  <si>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</si>
  <si>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</si>
  <si>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</si>
  <si>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</si>
  <si>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</si>
  <si>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</si>
  <si>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</si>
  <si>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</si>
  <si>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</si>
  <si>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</si>
  <si>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</si>
  <si>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</si>
  <si>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</si>
  <si>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</si>
  <si>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</si>
  <si>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</si>
  <si>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</si>
  <si>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</si>
  <si>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</si>
  <si>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</si>
  <si>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</si>
  <si>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</si>
  <si>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</si>
  <si>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</si>
  <si>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</si>
  <si>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</si>
  <si>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</si>
  <si>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</si>
  <si>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</si>
  <si>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</si>
  <si>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</si>
  <si>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</si>
  <si>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</si>
  <si>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</si>
  <si>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</si>
  <si>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</si>
  <si>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</si>
  <si>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</si>
  <si>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</si>
  <si>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</si>
  <si>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</si>
  <si>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</si>
  <si>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</si>
  <si>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</si>
  <si>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</si>
  <si>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</si>
  <si>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</si>
  <si>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</si>
  <si>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</si>
  <si>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</si>
  <si>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</si>
  <si>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</si>
  <si>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</si>
  <si>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</si>
  <si>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</si>
  <si>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</si>
  <si>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</si>
  <si>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</si>
  <si>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</si>
  <si>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</si>
  <si>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</si>
  <si>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</si>
  <si>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</si>
  <si>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</si>
  <si>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</si>
  <si>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</si>
  <si>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</si>
  <si>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</si>
  <si>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</si>
  <si>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</si>
  <si>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</si>
  <si>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</si>
  <si>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</si>
  <si>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</si>
  <si>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</si>
  <si>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</si>
  <si>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</si>
  <si>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</si>
  <si>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</si>
  <si>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</si>
  <si>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</si>
  <si>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</si>
  <si>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</si>
  <si>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</si>
  <si>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</si>
  <si>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</si>
  <si>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</si>
  <si>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</si>
  <si>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</si>
  <si>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</si>
  <si>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</si>
  <si>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</si>
  <si>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</si>
  <si>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</si>
  <si>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</si>
  <si>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</si>
  <si>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</si>
  <si>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</si>
  <si>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</si>
  <si>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</si>
  <si>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</si>
  <si>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</si>
  <si>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</si>
  <si>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</si>
  <si>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</si>
  <si>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</si>
  <si>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</si>
  <si>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</si>
  <si>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</si>
  <si>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</si>
  <si>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</si>
  <si>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</si>
  <si>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</si>
  <si>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</si>
  <si>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</si>
  <si>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</si>
  <si>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</si>
  <si>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</si>
  <si>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</si>
  <si>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</si>
  <si>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</si>
  <si>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</si>
  <si>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</si>
  <si>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</si>
  <si>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</si>
  <si>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</si>
  <si>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</si>
  <si>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</si>
  <si>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</si>
  <si>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</si>
  <si>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</si>
  <si>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</si>
  <si>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</si>
  <si>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</si>
  <si>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</si>
  <si>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</si>
  <si>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</si>
  <si>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</si>
  <si>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</si>
  <si>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</si>
  <si>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</si>
  <si>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</si>
  <si>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</si>
  <si>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</si>
  <si>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</si>
  <si>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</si>
  <si>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</si>
  <si>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</si>
  <si>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</si>
  <si>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</si>
  <si>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</si>
  <si>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</si>
  <si>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д.51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</si>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</sst>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70">
      <selection activeCell="E73" sqref="E73:G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7"/>
      <c r="E3" s="128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6">
        <v>42735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40" t="s">
        <v>0</v>
      </c>
      <c r="B8" s="39" t="s">
        <v>1</v>
      </c>
      <c r="C8" s="41" t="s">
        <v>2</v>
      </c>
      <c r="D8" s="130" t="s">
        <v>3</v>
      </c>
      <c r="E8" s="131"/>
      <c r="F8" s="13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5" t="s">
        <v>15</v>
      </c>
      <c r="E9" s="128"/>
      <c r="F9" s="14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5" t="s">
        <v>18</v>
      </c>
      <c r="E10" s="128"/>
      <c r="F10" s="146"/>
      <c r="G10" s="63">
        <f>72521.82</f>
        <v>72521.82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5" t="s">
        <v>20</v>
      </c>
      <c r="E11" s="128"/>
      <c r="F11" s="146"/>
      <c r="G11" s="90">
        <f>26131.03</f>
        <v>26131.03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0" t="s">
        <v>23</v>
      </c>
      <c r="E12" s="151"/>
      <c r="F12" s="15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2">
        <f>9902.04</f>
        <v>9902.04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3">
        <f>8872.8</f>
        <v>8872.8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4">
        <f>4400.64+127.32+9902.04-8872.8</f>
        <v>5557.200000000001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72521.82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3">
        <f>G18+G15-G17</f>
        <v>81394.62000000001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5">
        <f>17898.24</f>
        <v>17898.24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5" t="s">
        <v>151</v>
      </c>
      <c r="E21" s="128"/>
      <c r="F21" s="146"/>
      <c r="G21" s="64">
        <f>14823.55</f>
        <v>14823.55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5" t="s">
        <v>152</v>
      </c>
      <c r="E22" s="128"/>
      <c r="F22" s="146"/>
      <c r="G22" s="64">
        <f>3598.99</f>
        <v>3598.99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7" t="s">
        <v>153</v>
      </c>
      <c r="E23" s="148"/>
      <c r="F23" s="149"/>
      <c r="G23" s="64">
        <f>21710.02</f>
        <v>21710.02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5" t="s">
        <v>35</v>
      </c>
      <c r="E24" s="128"/>
      <c r="F24" s="146"/>
      <c r="G24" s="87">
        <f>G25+G26+G27+G28+G29+G30</f>
        <v>59906.72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0" t="s">
        <v>38</v>
      </c>
      <c r="E25" s="151"/>
      <c r="F25" s="152"/>
      <c r="G25" s="82">
        <f>57647.65</f>
        <v>57647.65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6"/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0" t="s">
        <v>51</v>
      </c>
      <c r="E35" s="111"/>
      <c r="F35" s="115"/>
      <c r="G35" s="66"/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3">
        <f>G19</f>
        <v>81394.62000000001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8">
        <f>G11+G12-G24</f>
        <v>-31186.31</v>
      </c>
      <c r="H38" s="49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17898.24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14823.55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3598.99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21710.02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1">
        <f>SUM(H41:H46)</f>
        <v>58030.8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3" t="s">
        <v>57</v>
      </c>
      <c r="E59" s="144"/>
      <c r="F59" s="57">
        <f>D66+E66+F66+G66+H66</f>
        <v>45860.36999999999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297.37053115423896</v>
      </c>
      <c r="F63" s="76">
        <f>F64/12</f>
        <v>759.2508333333334</v>
      </c>
      <c r="G63" s="77">
        <f>G64/18.26</f>
        <v>1011.8943044906898</v>
      </c>
      <c r="H63" s="78">
        <f>H64/0.88</f>
        <v>371.1136363636363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231686.58</f>
        <v>231686.58</v>
      </c>
      <c r="E64" s="65">
        <f>34935.09</f>
        <v>34935.09</v>
      </c>
      <c r="F64" s="65">
        <f>9111.01</f>
        <v>9111.01</v>
      </c>
      <c r="G64" s="72">
        <f>18477.19</f>
        <v>18477.19</v>
      </c>
      <c r="H64" s="68">
        <f>326.58</f>
        <v>326.58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199732.62</f>
        <v>199732.62</v>
      </c>
      <c r="E65" s="65">
        <f>25531.81</f>
        <v>25531.81</v>
      </c>
      <c r="F65" s="65">
        <f>8450.54</f>
        <v>8450.54</v>
      </c>
      <c r="G65" s="69">
        <f>14669.38</f>
        <v>14669.38</v>
      </c>
      <c r="H65" s="69">
        <f>291.73</f>
        <v>291.73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31953.959999999992</v>
      </c>
      <c r="E66" s="76">
        <f>E64-E65</f>
        <v>9403.279999999995</v>
      </c>
      <c r="F66" s="76">
        <f>F64-F65</f>
        <v>660.4699999999993</v>
      </c>
      <c r="G66" s="78">
        <f>G64-G65</f>
        <v>3807.8099999999995</v>
      </c>
      <c r="H66" s="78">
        <f>H64-H65</f>
        <v>34.849999999999966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231686.58+0</f>
        <v>231686.58</v>
      </c>
      <c r="E67" s="70">
        <f>34935.09+-1768.71</f>
        <v>33166.38</v>
      </c>
      <c r="F67" s="70">
        <f>9111.01+-54.78</f>
        <v>9056.23</v>
      </c>
      <c r="G67" s="71">
        <f>18477.19+-156.1</f>
        <v>18321.09</v>
      </c>
      <c r="H67" s="71">
        <f>326.58+0</f>
        <v>326.58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-1768.7099999999991</v>
      </c>
      <c r="F68" s="44">
        <f>F67-F64</f>
        <v>-54.780000000000655</v>
      </c>
      <c r="G68" s="44">
        <f>G67-G64</f>
        <v>-156.09999999999854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0"/>
      <c r="F73" s="111"/>
      <c r="G73" s="11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0"/>
      <c r="F74" s="111"/>
      <c r="G74" s="11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0"/>
      <c r="F75" s="111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0"/>
      <c r="F76" s="141"/>
      <c r="G76" s="142"/>
      <c r="H76" s="26">
        <f>D68+E68+F68+G68+H68</f>
        <v>-1979.5899999999983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0">
        <v>2</v>
      </c>
      <c r="F78" s="111"/>
      <c r="G78" s="11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0">
        <v>1</v>
      </c>
      <c r="F79" s="161"/>
      <c r="G79" s="16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7" t="s">
        <v>167</v>
      </c>
      <c r="F80" s="158"/>
      <c r="G80" s="158"/>
      <c r="H80" s="159"/>
    </row>
    <row r="81" ht="12.75">
      <c r="A81" s="1"/>
    </row>
    <row r="82" ht="12.75">
      <c r="A82" s="1"/>
    </row>
    <row r="83" spans="1:8" ht="38.25" customHeight="1">
      <c r="A83" s="156" t="s">
        <v>172</v>
      </c>
      <c r="B83" s="156"/>
      <c r="C83" s="156"/>
      <c r="D83" s="156"/>
      <c r="E83" s="156"/>
      <c r="F83" s="156"/>
      <c r="G83" s="156"/>
      <c r="H83" s="15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4" t="s">
        <v>115</v>
      </c>
      <c r="D86" s="135"/>
      <c r="E86" s="136"/>
    </row>
    <row r="87" spans="1:5" ht="18.75" customHeight="1" thickBot="1">
      <c r="A87" s="29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9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9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9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30">
        <v>6</v>
      </c>
      <c r="B91" s="31" t="s">
        <v>122</v>
      </c>
      <c r="C91" s="134" t="s">
        <v>123</v>
      </c>
      <c r="D91" s="135"/>
      <c r="E91" s="136"/>
    </row>
    <row r="98" spans="2:3" ht="15">
      <c r="B98" s="101" t="s">
        <v>179</v>
      </c>
      <c r="C98" s="101"/>
    </row>
    <row r="99" spans="2:4" ht="26.25">
      <c r="B99" s="95" t="s">
        <v>180</v>
      </c>
      <c r="C99" s="96" t="s">
        <v>181</v>
      </c>
      <c r="D99" s="97" t="s">
        <v>182</v>
      </c>
    </row>
    <row r="100" spans="2:4" ht="22.5">
      <c r="B100" s="98" t="s">
        <v>183</v>
      </c>
      <c r="C100" s="99">
        <f>355.06</f>
        <v>355.06</v>
      </c>
      <c r="D100" s="100">
        <f>197.98</f>
        <v>197.98</v>
      </c>
    </row>
    <row r="101" spans="2:4" ht="22.5">
      <c r="B101" s="98" t="s">
        <v>184</v>
      </c>
      <c r="C101" s="99">
        <f>364.98</f>
        <v>364.98</v>
      </c>
      <c r="D101" s="100">
        <f>153.46</f>
        <v>153.46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8:C98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2017-03-15T01:32:11Z</dcterms:modified>
  <cp:category/>
  <cp:version/>
  <cp:contentType/>
  <cp:contentStatus/>
</cp:coreProperties>
</file>