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'2.8.'!$A$1:$H$100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<sst xmlns="http://schemas.openxmlformats.org/spreadsheetml/2006/main" count="291" uniqueCount="186">
  <si>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</si>
  <si>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</si>
  <si>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</si>
  <si>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</si>
  <si>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</si>
  <si>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</si>
  <si>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</si>
  <si>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</si>
  <si>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</si>
  <si>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</si>
  <si>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</si>
  <si>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</si>
  <si>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</si>
  <si>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</si>
  <si>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</si>
  <si>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</si>
  <si>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</si>
  <si>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</si>
  <si>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</si>
  <si>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</si>
  <si>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</si>
  <si>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</si>
  <si>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</si>
  <si>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</si>
  <si>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</si>
  <si>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</si>
  <si>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</si>
  <si>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</si>
  <si>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</si>
  <si>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</si>
  <si>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</si>
  <si>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</si>
  <si>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</si>
  <si>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</si>
  <si>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</si>
  <si>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</si>
  <si>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</si>
  <si>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</si>
  <si>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</si>
  <si>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</si>
  <si>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</si>
  <si>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</si>
  <si>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</si>
  <si>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</si>
  <si>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</si>
  <si>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</si>
  <si>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</si>
  <si>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</si>
  <si>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</si>
  <si>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</si>
  <si>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</si>
  <si>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</si>
  <si>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</si>
  <si>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</si>
  <si>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</si>
  <si>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</si>
  <si>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</si>
  <si>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</si>
  <si>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</si>
  <si>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</si>
  <si>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</si>
  <si>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</si>
  <si>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</si>
  <si>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</si>
  <si>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</si>
  <si>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</si>
  <si>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</si>
  <si>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</si>
  <si>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</si>
  <si>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</si>
  <si>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</si>
  <si>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</si>
  <si>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</si>
  <si>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</si>
  <si>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</si>
  <si>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</si>
  <si>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</si>
  <si>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</si>
  <si>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</si>
  <si>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</si>
  <si>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</si>
  <si>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</si>
  <si>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</si>
  <si>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</si>
  <si>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</si>
  <si>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</si>
  <si>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</si>
  <si>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</si>
  <si>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</si>
  <si>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</si>
  <si>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</si>
  <si>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</si>
  <si>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</si>
  <si>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</si>
  <si>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</si>
  <si>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</si>
  <si>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</si>
  <si>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</si>
  <si>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</si>
  <si>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</si>
  <si>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</si>
  <si>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</si>
  <si>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</si>
  <si>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</si>
  <si>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</si>
  <si>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</si>
  <si>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</si>
  <si>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</si>
  <si>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</si>
  <si>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</si>
  <si>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</si>
  <si>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</si>
  <si>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</si>
  <si>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</si>
  <si>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</si>
  <si>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</si>
  <si>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</si>
  <si>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</si>
  <si>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</si>
  <si>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</si>
  <si>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</si>
  <si>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</si>
  <si>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</si>
  <si>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</si>
  <si>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</si>
  <si>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</si>
  <si>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</si>
  <si>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</si>
  <si>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</si>
  <si>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</si>
  <si>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</si>
  <si>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</si>
  <si>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</si>
  <si>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</si>
  <si>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</si>
  <si>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</si>
  <si>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</si>
  <si>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</si>
  <si>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</si>
  <si>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</si>
  <si>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</si>
  <si>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</si>
  <si>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</si>
  <si>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</si>
  <si>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</si>
  <si>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</si>
  <si>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</si>
  <si>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</si>
  <si>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</si>
  <si>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</si>
  <si>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</si>
  <si>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</si>
  <si>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</si>
  <si>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</si>
  <si>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</si>
  <si>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</si>
  <si>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</si>
  <si>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</si>
  <si>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</si>
  <si>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</si>
  <si>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</si>
  <si>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</si>
  <si>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</si>
  <si>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</si>
  <si>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</si>
  <si>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</si>
  <si>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</si>
  <si>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</si>
  <si>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</si>
  <si>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</si>
  <si>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</si>
  <si>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</si>
  <si>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</si>
  <si>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</si>
  <si>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</si>
  <si>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</si>
  <si>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</si>
  <si>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</si>
  <si>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АМБУЛАТОРНАЯ, д. 8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</si>
  <si>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</si>
  <si>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</si>
  <si>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</si>
  <si>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</si>
  <si>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</si>
  <si>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</si>
  <si>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с 1 по 16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</si>
</sst>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0;&#1084;&#1073;&#1091;&#1083;&#1072;&#1090;&#1086;&#1088;&#1085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21">
          <cell r="U221">
            <v>0.05</v>
          </cell>
          <cell r="X221">
            <v>59.88999999999999</v>
          </cell>
          <cell r="Z221">
            <v>-448.84999999999985</v>
          </cell>
        </row>
        <row r="222">
          <cell r="U222">
            <v>0</v>
          </cell>
          <cell r="X222">
            <v>0</v>
          </cell>
          <cell r="Z222">
            <v>-264.84000000000003</v>
          </cell>
        </row>
        <row r="223">
          <cell r="U223">
            <v>0</v>
          </cell>
          <cell r="X223">
            <v>0</v>
          </cell>
          <cell r="Z223">
            <v>-64.33000000000004</v>
          </cell>
        </row>
        <row r="224">
          <cell r="U224">
            <v>273.7500000000001</v>
          </cell>
          <cell r="X224">
            <v>16287.960000000001</v>
          </cell>
          <cell r="Z224">
            <v>11990.98</v>
          </cell>
        </row>
        <row r="226">
          <cell r="S226">
            <v>2014.9100000000003</v>
          </cell>
          <cell r="U226">
            <v>-0.12</v>
          </cell>
          <cell r="X226">
            <v>4183.1</v>
          </cell>
          <cell r="Z226">
            <v>3000.8999999999996</v>
          </cell>
        </row>
        <row r="227">
          <cell r="S227">
            <v>16179.69</v>
          </cell>
          <cell r="X227">
            <v>26542.19</v>
          </cell>
          <cell r="Z227">
            <v>18491.59</v>
          </cell>
        </row>
        <row r="230">
          <cell r="U230">
            <v>0</v>
          </cell>
          <cell r="X230">
            <v>0</v>
          </cell>
          <cell r="Z230">
            <v>1224.2300000000164</v>
          </cell>
        </row>
        <row r="231">
          <cell r="U231">
            <v>6626.16</v>
          </cell>
          <cell r="X231">
            <v>9882.659999999998</v>
          </cell>
          <cell r="Z231">
            <v>6063.589999999999</v>
          </cell>
        </row>
        <row r="232">
          <cell r="U232">
            <v>1355.82</v>
          </cell>
          <cell r="X232">
            <v>2022.1800000000003</v>
          </cell>
          <cell r="Z232">
            <v>1240.73</v>
          </cell>
        </row>
        <row r="233">
          <cell r="U233">
            <v>-11475.069999999998</v>
          </cell>
          <cell r="X233">
            <v>41598.689999999995</v>
          </cell>
          <cell r="Z233">
            <v>30928.300000000003</v>
          </cell>
        </row>
        <row r="234">
          <cell r="U234">
            <v>46.370000000000005</v>
          </cell>
          <cell r="X234">
            <v>69.67999999999999</v>
          </cell>
          <cell r="Z234">
            <v>60.53999999999999</v>
          </cell>
        </row>
        <row r="235">
          <cell r="U235">
            <v>9.499999999999998</v>
          </cell>
          <cell r="X235">
            <v>14.28</v>
          </cell>
          <cell r="Z235">
            <v>12.440000000000001</v>
          </cell>
        </row>
        <row r="236">
          <cell r="U236">
            <v>-114.24000000000001</v>
          </cell>
          <cell r="X236">
            <v>337.14</v>
          </cell>
          <cell r="Z236">
            <v>250.19000000000003</v>
          </cell>
        </row>
        <row r="237">
          <cell r="U237">
            <v>-12.84</v>
          </cell>
          <cell r="X237">
            <v>292927.44</v>
          </cell>
          <cell r="Z237">
            <v>232256.30999999994</v>
          </cell>
        </row>
        <row r="238">
          <cell r="S238">
            <v>46.230000000000004</v>
          </cell>
          <cell r="U238">
            <v>0</v>
          </cell>
          <cell r="Z238">
            <v>3.520000000000001</v>
          </cell>
        </row>
        <row r="239">
          <cell r="X239">
            <v>442.74</v>
          </cell>
          <cell r="Z239">
            <v>311.02</v>
          </cell>
        </row>
        <row r="240">
          <cell r="U240">
            <v>0</v>
          </cell>
          <cell r="X240">
            <v>0</v>
          </cell>
          <cell r="Z240">
            <v>89.18000000000005</v>
          </cell>
        </row>
        <row r="241">
          <cell r="U241">
            <v>0</v>
          </cell>
          <cell r="X241">
            <v>0</v>
          </cell>
          <cell r="Z241">
            <v>14.749999999999991</v>
          </cell>
        </row>
        <row r="243">
          <cell r="U243">
            <v>0</v>
          </cell>
          <cell r="X243">
            <v>112.38000000000002</v>
          </cell>
          <cell r="Z243">
            <v>-10657.49</v>
          </cell>
        </row>
        <row r="244">
          <cell r="U244">
            <v>0</v>
          </cell>
          <cell r="X244">
            <v>0</v>
          </cell>
          <cell r="Z244">
            <v>404.39</v>
          </cell>
        </row>
        <row r="245">
          <cell r="U245">
            <v>0</v>
          </cell>
          <cell r="X245">
            <v>0</v>
          </cell>
          <cell r="Z245">
            <v>78.86000000000001</v>
          </cell>
        </row>
        <row r="246">
          <cell r="U246">
            <v>128.97999999999973</v>
          </cell>
          <cell r="X246">
            <v>21345.84</v>
          </cell>
          <cell r="Z246">
            <v>17218.129999999997</v>
          </cell>
        </row>
        <row r="247">
          <cell r="U247">
            <v>0</v>
          </cell>
          <cell r="X247">
            <v>0</v>
          </cell>
          <cell r="Z247">
            <v>424.6699999999995</v>
          </cell>
        </row>
        <row r="248">
          <cell r="S248">
            <v>8902.119999999999</v>
          </cell>
          <cell r="X248">
            <v>12519.360000000002</v>
          </cell>
          <cell r="Z248">
            <v>11763.220000000008</v>
          </cell>
        </row>
        <row r="249">
          <cell r="S249">
            <v>307.68</v>
          </cell>
          <cell r="Z249">
            <v>17.080000000000002</v>
          </cell>
        </row>
        <row r="250">
          <cell r="S250">
            <v>5340.54</v>
          </cell>
          <cell r="X250">
            <v>18134.420000000002</v>
          </cell>
          <cell r="Z250">
            <v>14858.37</v>
          </cell>
        </row>
        <row r="251">
          <cell r="S251">
            <v>3202.1600000000003</v>
          </cell>
          <cell r="Z251">
            <v>278.17999999999995</v>
          </cell>
        </row>
        <row r="252">
          <cell r="S252">
            <v>13000.069999999998</v>
          </cell>
          <cell r="X252">
            <v>33443.76</v>
          </cell>
          <cell r="Z252">
            <v>28450.60999999999</v>
          </cell>
        </row>
        <row r="253">
          <cell r="S253">
            <v>1697.6999999999998</v>
          </cell>
          <cell r="Z253">
            <v>18.539999999999996</v>
          </cell>
        </row>
        <row r="254">
          <cell r="S254">
            <v>436.59000000000003</v>
          </cell>
          <cell r="Z254">
            <v>15.800000000000002</v>
          </cell>
        </row>
        <row r="255">
          <cell r="S255">
            <v>111.77000000000001</v>
          </cell>
          <cell r="Z255">
            <v>3.9499999999999997</v>
          </cell>
        </row>
        <row r="256">
          <cell r="U256">
            <v>2.759999999999833</v>
          </cell>
          <cell r="X256">
            <v>8945.499999999998</v>
          </cell>
          <cell r="Z256">
            <v>7066.960000000001</v>
          </cell>
        </row>
        <row r="257">
          <cell r="U257">
            <v>0</v>
          </cell>
          <cell r="X257">
            <v>0</v>
          </cell>
          <cell r="Z257">
            <v>49.91999999999999</v>
          </cell>
        </row>
        <row r="258">
          <cell r="U258">
            <v>0</v>
          </cell>
          <cell r="X258">
            <v>0</v>
          </cell>
          <cell r="Z258">
            <v>34.03</v>
          </cell>
        </row>
        <row r="259">
          <cell r="S259">
            <v>5794.669999999999</v>
          </cell>
          <cell r="X259">
            <v>20219.04</v>
          </cell>
          <cell r="Z259">
            <v>17243.43</v>
          </cell>
        </row>
        <row r="260">
          <cell r="X260">
            <v>624.94</v>
          </cell>
          <cell r="Z260">
            <v>371.66999999999996</v>
          </cell>
        </row>
        <row r="261">
          <cell r="U261">
            <v>0</v>
          </cell>
          <cell r="X261">
            <v>0</v>
          </cell>
          <cell r="Z261">
            <v>11.730000000000002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7" t="s">
        <v>178</v>
      </c>
      <c r="B1" s="137"/>
      <c r="C1" s="137"/>
      <c r="D1" s="137"/>
      <c r="E1" s="137"/>
      <c r="F1" s="137"/>
      <c r="G1" s="137"/>
      <c r="H1" s="13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7"/>
      <c r="E3" s="115"/>
      <c r="F3" s="14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8"/>
      <c r="E4" s="139"/>
      <c r="F4" s="14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1"/>
      <c r="E5" s="142"/>
      <c r="F5" s="14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4"/>
      <c r="E6" s="145"/>
      <c r="F6" s="146"/>
      <c r="G6" s="36">
        <v>42735</v>
      </c>
      <c r="H6" s="5"/>
    </row>
    <row r="7" spans="1:8" ht="38.25" customHeight="1" thickBot="1">
      <c r="A7" s="153" t="s">
        <v>13</v>
      </c>
      <c r="B7" s="154"/>
      <c r="C7" s="154"/>
      <c r="D7" s="155"/>
      <c r="E7" s="155"/>
      <c r="F7" s="155"/>
      <c r="G7" s="154"/>
      <c r="H7" s="156"/>
    </row>
    <row r="8" spans="1:8" ht="33" customHeight="1" thickBot="1">
      <c r="A8" s="40" t="s">
        <v>0</v>
      </c>
      <c r="B8" s="39" t="s">
        <v>1</v>
      </c>
      <c r="C8" s="41" t="s">
        <v>2</v>
      </c>
      <c r="D8" s="149" t="s">
        <v>3</v>
      </c>
      <c r="E8" s="150"/>
      <c r="F8" s="151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4" t="s">
        <v>15</v>
      </c>
      <c r="E9" s="115"/>
      <c r="F9" s="11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4" t="s">
        <v>18</v>
      </c>
      <c r="E10" s="115"/>
      <c r="F10" s="116"/>
      <c r="G10" s="63">
        <v>31582.92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4" t="s">
        <v>20</v>
      </c>
      <c r="E11" s="115"/>
      <c r="F11" s="116"/>
      <c r="G11" s="90">
        <f>'[1]Report'!$S$226+'[1]Report'!$S$227+'[1]Report'!$S$238+'[1]Report'!$S$248+'[1]Report'!$S$249+'[1]Report'!$S$250+'[1]Report'!$S$251+'[1]Report'!$S$252+'[1]Report'!$S$253+'[1]Report'!$S$254+'[1]Report'!$S$255+'[1]Report'!$S$259</f>
        <v>57034.12999999999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7" t="s">
        <v>23</v>
      </c>
      <c r="E12" s="118"/>
      <c r="F12" s="119"/>
      <c r="G12" s="91">
        <f>G13+G14+G20+G21+G22+G23+G31</f>
        <v>115041.87000000001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07"/>
      <c r="G13" s="65">
        <f>'[1]Report'!$X$252</f>
        <v>33443.76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07"/>
      <c r="G14" s="92">
        <f>'[1]Report'!$X$248</f>
        <v>12519.360000000002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07"/>
      <c r="G15" s="93">
        <f>'[1]Report'!$Z$248+'[1]Report'!$Z$249</f>
        <v>11780.300000000008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07"/>
      <c r="G16" s="94">
        <f>'[1]Report'!$S$248+'[1]Report'!$S$249+'[1]Report'!$X$248-'[1]Report'!$Z$248-'[1]Report'!$Z$249</f>
        <v>9948.859999999995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07"/>
      <c r="G17" s="65">
        <v>2163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07"/>
      <c r="G18" s="14">
        <f>G10</f>
        <v>31582.92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07"/>
      <c r="G19" s="73">
        <f>G18+G15-G17</f>
        <v>41200.22000000001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0" t="s">
        <v>32</v>
      </c>
      <c r="E20" s="121"/>
      <c r="F20" s="122"/>
      <c r="G20" s="65">
        <f>'[1]Report'!$X$259</f>
        <v>20219.04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4" t="s">
        <v>151</v>
      </c>
      <c r="E21" s="115"/>
      <c r="F21" s="116"/>
      <c r="G21" s="64">
        <f>'[1]Report'!$X$250</f>
        <v>18134.420000000002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4" t="s">
        <v>152</v>
      </c>
      <c r="E22" s="115"/>
      <c r="F22" s="116"/>
      <c r="G22" s="64">
        <f>'[1]Report'!$X$226</f>
        <v>4183.1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8" t="s">
        <v>153</v>
      </c>
      <c r="E23" s="129"/>
      <c r="F23" s="130"/>
      <c r="G23" s="64">
        <f>'[1]Report'!$X$227</f>
        <v>26542.19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4" t="s">
        <v>35</v>
      </c>
      <c r="E24" s="115"/>
      <c r="F24" s="116"/>
      <c r="G24" s="87">
        <f>G25+G26+G27+G28+G29+G30</f>
        <v>94145.19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7" t="s">
        <v>38</v>
      </c>
      <c r="E25" s="118"/>
      <c r="F25" s="119"/>
      <c r="G25" s="82">
        <f>'[1]Report'!$Z$226+'[1]Report'!$Z$227+'[1]Report'!$Z$238+'[1]Report'!$Z$248+'[1]Report'!$Z$249+'[1]Report'!$Z$250+'[1]Report'!$Z$251+'[1]Report'!$Z$252+'[1]Report'!$Z$253+'[1]Report'!$Z$254+'[1]Report'!$Z$255+'[1]Report'!$Z$259</f>
        <v>94145.19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0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0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0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07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07"/>
      <c r="G35" s="66">
        <f>G24+G10</f>
        <v>125728.11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0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07"/>
      <c r="G37" s="73">
        <f>G19</f>
        <v>41200.22000000001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07"/>
      <c r="G38" s="88">
        <f>G11+G12-G24</f>
        <v>77930.81</v>
      </c>
      <c r="H38" s="49"/>
    </row>
    <row r="39" spans="1:8" ht="38.25" customHeight="1" thickBot="1">
      <c r="A39" s="134" t="s">
        <v>58</v>
      </c>
      <c r="B39" s="135"/>
      <c r="C39" s="135"/>
      <c r="D39" s="135"/>
      <c r="E39" s="135"/>
      <c r="F39" s="154"/>
      <c r="G39" s="135"/>
      <c r="H39" s="156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2163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5.69</v>
      </c>
      <c r="F42" s="80" t="s">
        <v>136</v>
      </c>
      <c r="G42" s="60">
        <v>3810334293</v>
      </c>
      <c r="H42" s="61">
        <f>G13</f>
        <v>33443.76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20219.04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18134.420000000002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4183.1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26542.19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2"/>
      <c r="G47" s="107"/>
      <c r="H47" s="61">
        <f>SUM(H41:H46)</f>
        <v>104685.51000000001</v>
      </c>
    </row>
    <row r="48" spans="1:8" ht="19.5" customHeight="1" thickBot="1">
      <c r="A48" s="134" t="s">
        <v>64</v>
      </c>
      <c r="B48" s="135"/>
      <c r="C48" s="135"/>
      <c r="D48" s="135"/>
      <c r="E48" s="135"/>
      <c r="F48" s="135"/>
      <c r="G48" s="135"/>
      <c r="H48" s="136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9" t="s">
        <v>141</v>
      </c>
      <c r="E49" s="100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9" t="s">
        <v>69</v>
      </c>
      <c r="E50" s="100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9" t="s">
        <v>71</v>
      </c>
      <c r="E51" s="100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9" t="s">
        <v>73</v>
      </c>
      <c r="E52" s="100"/>
      <c r="F52" s="56">
        <v>0</v>
      </c>
      <c r="G52" s="51"/>
      <c r="H52" s="49"/>
    </row>
    <row r="53" spans="1:8" ht="18.75" customHeight="1" thickBot="1">
      <c r="A53" s="157" t="s">
        <v>74</v>
      </c>
      <c r="B53" s="158"/>
      <c r="C53" s="158"/>
      <c r="D53" s="158"/>
      <c r="E53" s="158"/>
      <c r="F53" s="158"/>
      <c r="G53" s="158"/>
      <c r="H53" s="15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9" t="s">
        <v>15</v>
      </c>
      <c r="E54" s="100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9" t="s">
        <v>18</v>
      </c>
      <c r="E55" s="100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9" t="s">
        <v>20</v>
      </c>
      <c r="E56" s="100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9" t="s">
        <v>53</v>
      </c>
      <c r="E57" s="100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9" t="s">
        <v>55</v>
      </c>
      <c r="E58" s="100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6" t="s">
        <v>57</v>
      </c>
      <c r="E59" s="127"/>
      <c r="F59" s="57">
        <f>D66+E66+F66+G66+H66</f>
        <v>96797.90000000004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194.94964660783452</v>
      </c>
      <c r="E63" s="76">
        <f>E64/117.48</f>
        <v>459.01115083418443</v>
      </c>
      <c r="F63" s="76">
        <f>F64/12</f>
        <v>1362.3208333333334</v>
      </c>
      <c r="G63" s="77">
        <f>G64/18.26</f>
        <v>1658.890470974808</v>
      </c>
      <c r="H63" s="78">
        <f>H64/0.88</f>
        <v>4881.227272727273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'[1]Report'!$X$230+'[1]Report'!$X$237+'[1]Report'!$X$244+'[1]Report'!$X$245</f>
        <v>292927.44</v>
      </c>
      <c r="E64" s="65">
        <f>'[1]Report'!$X$231+'[1]Report'!$X$232+'[1]Report'!$X$233+'[1]Report'!$X$234+'[1]Report'!$X$235+'[1]Report'!$X$236+'[1]Report'!$X$240+'[1]Report'!$X$241</f>
        <v>53924.62999999999</v>
      </c>
      <c r="F64" s="65">
        <f>'[1]Report'!$X$221+'[1]Report'!$X$224+'[1]Report'!$X$261</f>
        <v>16347.85</v>
      </c>
      <c r="G64" s="72">
        <f>'[1]Report'!$X$222+'[1]Report'!$X$223+'[1]Report'!$X$246+'[1]Report'!$X$247+'[1]Report'!$X$256+'[1]Report'!$X$257+'[1]Report'!$X$258</f>
        <v>30291.339999999997</v>
      </c>
      <c r="H64" s="68">
        <f>'[1]Report'!$X$243+'[1]Report'!$X$226</f>
        <v>4295.4800000000005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'[1]Report'!$Z$230+'[1]Report'!$Z$237+'[1]Report'!$Z$244+'[1]Report'!$Z$245</f>
        <v>233963.78999999995</v>
      </c>
      <c r="E65" s="65">
        <f>'[1]Report'!$Z$231+'[1]Report'!$Z$232+'[1]Report'!$Z$233+'[1]Report'!$Z$234+'[1]Report'!$Z$235+'[1]Report'!$Z$236+'[1]Report'!$Z$240+'[1]Report'!$Z$241</f>
        <v>38659.72000000001</v>
      </c>
      <c r="F65" s="65">
        <f>'[1]Report'!$Z$261+'[1]Report'!$Z$224+'[1]Report'!$Z$221</f>
        <v>11553.859999999999</v>
      </c>
      <c r="G65" s="69">
        <f>'[1]Report'!$Z$222+'[1]Report'!$Z$223+'[1]Report'!$Z$246+'[1]Report'!$Z$247+'[1]Report'!$Z$256+'[1]Report'!$Z$257+'[1]Report'!$Z$258</f>
        <v>24464.539999999994</v>
      </c>
      <c r="H65" s="69">
        <f>'[1]Report'!$Z$226+'[1]Report'!$Z$238+'[1]Report'!$Z$243</f>
        <v>-7653.07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58963.65000000005</v>
      </c>
      <c r="E66" s="76">
        <f>E64-E65</f>
        <v>15264.909999999982</v>
      </c>
      <c r="F66" s="76">
        <f>F64-F65</f>
        <v>4793.990000000002</v>
      </c>
      <c r="G66" s="78">
        <f>G64-G65</f>
        <v>5826.800000000003</v>
      </c>
      <c r="H66" s="78">
        <f>H64-H65</f>
        <v>11948.55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D64+'[1]Report'!$U$230+'[1]Report'!$U$237+'[1]Report'!$U$244+'[1]Report'!$U$245</f>
        <v>292914.6</v>
      </c>
      <c r="E67" s="70">
        <f>E64+'[1]Report'!$U$231+'[1]Report'!$U$232+'[1]Report'!$U$233+'[1]Report'!$U$234+'[1]Report'!$U$235+'[1]Report'!$U$236+'[1]Report'!$U$240+'[1]Report'!$U$241</f>
        <v>50373.17</v>
      </c>
      <c r="F67" s="71">
        <f>F64+'[1]Report'!$U$221+'[1]Report'!$U$224+'[1]Report'!$U$261</f>
        <v>16621.65</v>
      </c>
      <c r="G67" s="71">
        <f>G64+'[1]Report'!$U$222+'[1]Report'!$U$223+'[1]Report'!$U$246+'[1]Report'!$U$247+'[1]Report'!$U$256+'[1]Report'!$U$257+'[1]Report'!$U$258</f>
        <v>30423.079999999994</v>
      </c>
      <c r="H67" s="71">
        <f>H64+'[1]Report'!$U$226+'[1]Report'!$U$238+'[1]Report'!$U$243</f>
        <v>4295.360000000001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-12.840000000025611</v>
      </c>
      <c r="E68" s="44">
        <f>E67-E64</f>
        <v>-3551.459999999992</v>
      </c>
      <c r="F68" s="44">
        <f>F67-F64</f>
        <v>273.8000000000011</v>
      </c>
      <c r="G68" s="44">
        <f>G67-G64</f>
        <v>131.73999999999796</v>
      </c>
      <c r="H68" s="44">
        <f>H67-H64</f>
        <v>-0.11999999999989086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8" t="s">
        <v>145</v>
      </c>
      <c r="E70" s="109"/>
      <c r="F70" s="109"/>
      <c r="G70" s="109"/>
      <c r="H70" s="110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4" t="s">
        <v>101</v>
      </c>
      <c r="B72" s="135"/>
      <c r="C72" s="135"/>
      <c r="D72" s="135"/>
      <c r="E72" s="135"/>
      <c r="F72" s="135"/>
      <c r="G72" s="135"/>
      <c r="H72" s="13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07"/>
      <c r="H73" s="26">
        <v>19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07"/>
      <c r="H74" s="26">
        <v>16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07"/>
      <c r="H75" s="26">
        <v>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8"/>
      <c r="F76" s="109"/>
      <c r="G76" s="110"/>
      <c r="H76" s="26">
        <f>D68+E68+F68+G68+H68</f>
        <v>-3158.8800000000183</v>
      </c>
    </row>
    <row r="77" spans="1:8" ht="25.5" customHeight="1" thickBot="1">
      <c r="A77" s="134" t="s">
        <v>107</v>
      </c>
      <c r="B77" s="135"/>
      <c r="C77" s="135"/>
      <c r="D77" s="135"/>
      <c r="E77" s="135"/>
      <c r="F77" s="135"/>
      <c r="G77" s="135"/>
      <c r="H77" s="13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0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1"/>
      <c r="F79" s="112"/>
      <c r="G79" s="11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2" t="s">
        <v>167</v>
      </c>
      <c r="F80" s="103"/>
      <c r="G80" s="103"/>
      <c r="H80" s="104"/>
    </row>
    <row r="81" ht="12.75">
      <c r="A81" s="1"/>
    </row>
    <row r="82" ht="12.75">
      <c r="A82" s="1"/>
    </row>
    <row r="83" spans="1:8" ht="38.25" customHeight="1">
      <c r="A83" s="101" t="s">
        <v>172</v>
      </c>
      <c r="B83" s="101"/>
      <c r="C83" s="101"/>
      <c r="D83" s="101"/>
      <c r="E83" s="101"/>
      <c r="F83" s="101"/>
      <c r="G83" s="101"/>
      <c r="H83" s="10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3" t="s">
        <v>115</v>
      </c>
      <c r="D86" s="124"/>
      <c r="E86" s="125"/>
    </row>
    <row r="87" spans="1:5" ht="18.75" customHeight="1" thickBot="1">
      <c r="A87" s="29">
        <v>2</v>
      </c>
      <c r="B87" s="4" t="s">
        <v>116</v>
      </c>
      <c r="C87" s="123" t="s">
        <v>117</v>
      </c>
      <c r="D87" s="124"/>
      <c r="E87" s="125"/>
    </row>
    <row r="88" spans="1:5" ht="16.5" customHeight="1" thickBot="1">
      <c r="A88" s="29">
        <v>3</v>
      </c>
      <c r="B88" s="4" t="s">
        <v>118</v>
      </c>
      <c r="C88" s="123" t="s">
        <v>119</v>
      </c>
      <c r="D88" s="124"/>
      <c r="E88" s="125"/>
    </row>
    <row r="89" spans="1:5" ht="13.5" thickBot="1">
      <c r="A89" s="29">
        <v>4</v>
      </c>
      <c r="B89" s="4" t="s">
        <v>16</v>
      </c>
      <c r="C89" s="123" t="s">
        <v>120</v>
      </c>
      <c r="D89" s="124"/>
      <c r="E89" s="125"/>
    </row>
    <row r="90" spans="1:5" ht="24" customHeight="1" thickBot="1">
      <c r="A90" s="29">
        <v>5</v>
      </c>
      <c r="B90" s="4" t="s">
        <v>86</v>
      </c>
      <c r="C90" s="123" t="s">
        <v>121</v>
      </c>
      <c r="D90" s="124"/>
      <c r="E90" s="125"/>
    </row>
    <row r="91" spans="1:5" ht="21" customHeight="1" thickBot="1">
      <c r="A91" s="30">
        <v>6</v>
      </c>
      <c r="B91" s="31" t="s">
        <v>122</v>
      </c>
      <c r="C91" s="123" t="s">
        <v>123</v>
      </c>
      <c r="D91" s="124"/>
      <c r="E91" s="125"/>
    </row>
    <row r="93" ht="12.75">
      <c r="B93" t="s">
        <v>179</v>
      </c>
    </row>
    <row r="94" spans="2:4" ht="12.75">
      <c r="B94" s="97" t="s">
        <v>180</v>
      </c>
      <c r="C94" s="97" t="s">
        <v>181</v>
      </c>
      <c r="D94" s="97" t="s">
        <v>182</v>
      </c>
    </row>
    <row r="95" spans="2:4" ht="12.75">
      <c r="B95" s="97" t="s">
        <v>183</v>
      </c>
      <c r="C95" s="98">
        <f>'[1]Report'!$X$260</f>
        <v>624.94</v>
      </c>
      <c r="D95" s="98">
        <f>'[1]Report'!$Z$260</f>
        <v>371.66999999999996</v>
      </c>
    </row>
    <row r="96" spans="2:4" ht="12.75">
      <c r="B96" s="97" t="s">
        <v>184</v>
      </c>
      <c r="C96" s="98">
        <f>'[1]Report'!$X$239</f>
        <v>442.74</v>
      </c>
      <c r="D96" s="98">
        <f>'[1]Report'!$Z$239</f>
        <v>311.02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2017-03-14T06:54:57Z</dcterms:modified>
  <cp:category/>
  <cp:version/>
  <cp:contentType/>
  <cp:contentStatus/>
</cp:coreProperties>
</file>