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<sst xmlns="http://schemas.openxmlformats.org/spreadsheetml/2006/main" count="290" uniqueCount="185">
  <si>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</si>
  <si>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</si>
  <si>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</si>
  <si>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</si>
  <si>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</si>
  <si>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</si>
  <si>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</si>
  <si>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</si>
  <si>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</si>
  <si>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</si>
  <si>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</si>
  <si>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</si>
  <si>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</si>
  <si>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</si>
  <si>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</si>
  <si>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</si>
  <si>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</si>
  <si>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</si>
  <si>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</si>
  <si>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</si>
  <si>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</si>
  <si>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</si>
  <si>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</si>
  <si>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</si>
  <si>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</si>
  <si>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</si>
  <si>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</si>
  <si>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</si>
  <si>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</si>
  <si>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</si>
  <si>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</si>
  <si>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</si>
  <si>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</si>
  <si>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</si>
  <si>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</si>
  <si>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</si>
  <si>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</si>
  <si>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</si>
  <si>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</si>
  <si>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</si>
  <si>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</si>
  <si>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</si>
  <si>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</si>
  <si>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</si>
  <si>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</si>
  <si>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</si>
  <si>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</si>
  <si>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</si>
  <si>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</si>
  <si>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</si>
  <si>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</si>
  <si>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</si>
  <si>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</si>
  <si>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</si>
  <si>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</si>
  <si>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</si>
  <si>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</si>
  <si>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</si>
  <si>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</si>
  <si>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</si>
  <si>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</si>
  <si>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</si>
  <si>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</si>
  <si>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</si>
  <si>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</si>
  <si>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</si>
  <si>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</si>
  <si>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</si>
  <si>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</si>
  <si>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</si>
  <si>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</si>
  <si>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</si>
  <si>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</si>
  <si>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</si>
  <si>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</si>
  <si>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</si>
  <si>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</si>
  <si>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</si>
  <si>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</si>
  <si>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</si>
  <si>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</si>
  <si>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</si>
  <si>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</si>
  <si>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</si>
  <si>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</si>
  <si>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</si>
  <si>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</si>
  <si>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</si>
  <si>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</si>
  <si>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</si>
  <si>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</si>
  <si>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</si>
  <si>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</si>
  <si>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</si>
  <si>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</si>
  <si>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</si>
  <si>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</si>
  <si>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</si>
  <si>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</si>
  <si>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</si>
  <si>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</si>
  <si>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</si>
  <si>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</si>
  <si>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</si>
  <si>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</si>
  <si>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</si>
  <si>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</si>
  <si>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</si>
  <si>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</si>
  <si>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</si>
  <si>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</si>
  <si>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</si>
  <si>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</si>
  <si>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</si>
  <si>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</si>
  <si>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</si>
  <si>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</si>
  <si>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</si>
  <si>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</si>
  <si>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</si>
  <si>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</si>
  <si>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</si>
  <si>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</si>
  <si>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</si>
  <si>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</si>
  <si>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</si>
  <si>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</si>
  <si>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</si>
  <si>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</si>
  <si>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</si>
  <si>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</si>
  <si>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</si>
  <si>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</si>
  <si>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</si>
  <si>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</si>
  <si>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</si>
  <si>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</si>
  <si>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</si>
  <si>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</si>
  <si>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</si>
  <si>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</si>
  <si>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</si>
  <si>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</si>
  <si>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</si>
  <si>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</si>
  <si>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</si>
  <si>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</si>
  <si>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</si>
  <si>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</si>
  <si>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</si>
  <si>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</si>
  <si>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</si>
  <si>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</si>
  <si>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</si>
  <si>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</si>
  <si>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</si>
  <si>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</si>
  <si>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</si>
  <si>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</si>
  <si>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</si>
  <si>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</si>
  <si>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</si>
  <si>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</si>
  <si>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</si>
  <si>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</si>
  <si>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</si>
  <si>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</si>
  <si>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</si>
  <si>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</si>
  <si>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</si>
  <si>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</si>
  <si>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</si>
  <si>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</si>
  <si>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</si>
  <si>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</si>
  <si>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</si>
  <si>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</si>
  <si>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</si>
  <si>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</si>
  <si>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</si>
  <si>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</si>
  <si>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</si>
  <si>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</si>
  <si>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</si>
  <si>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18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</si>
</sst>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24" borderId="36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81">
          <cell r="U381">
            <v>0.06</v>
          </cell>
          <cell r="X381">
            <v>97.8</v>
          </cell>
          <cell r="Z381">
            <v>111.81000000000002</v>
          </cell>
        </row>
        <row r="382">
          <cell r="U382">
            <v>292.59</v>
          </cell>
          <cell r="Z382">
            <v>-86.82</v>
          </cell>
        </row>
        <row r="383">
          <cell r="U383">
            <v>99.17999999999999</v>
          </cell>
          <cell r="Z383">
            <v>-27.669999999999995</v>
          </cell>
        </row>
        <row r="384">
          <cell r="U384">
            <v>-850.6400000000001</v>
          </cell>
          <cell r="X384">
            <v>14292.240000000002</v>
          </cell>
          <cell r="Z384">
            <v>12932.930000000002</v>
          </cell>
        </row>
        <row r="386">
          <cell r="S386">
            <v>507.98999999999995</v>
          </cell>
          <cell r="X386">
            <v>3174.3599999999997</v>
          </cell>
          <cell r="Z386">
            <v>2658.27</v>
          </cell>
        </row>
        <row r="387">
          <cell r="S387">
            <v>3187.2499999999995</v>
          </cell>
          <cell r="X387">
            <v>20830.14</v>
          </cell>
          <cell r="Z387">
            <v>16965.459999999995</v>
          </cell>
        </row>
        <row r="388">
          <cell r="U388">
            <v>582.3300000000002</v>
          </cell>
          <cell r="Z388">
            <v>1521.6300000000003</v>
          </cell>
        </row>
        <row r="389">
          <cell r="U389">
            <v>36.019999999999996</v>
          </cell>
          <cell r="Z389">
            <v>2.269999999999999</v>
          </cell>
        </row>
        <row r="390">
          <cell r="Z390">
            <v>3334.2299999999987</v>
          </cell>
        </row>
        <row r="391">
          <cell r="U391">
            <v>7606.380000000002</v>
          </cell>
          <cell r="X391">
            <v>12283.810000000003</v>
          </cell>
          <cell r="Z391">
            <v>9379.140000000001</v>
          </cell>
        </row>
        <row r="392">
          <cell r="U392">
            <v>1556.3799999999999</v>
          </cell>
          <cell r="X392">
            <v>2513.4500000000003</v>
          </cell>
          <cell r="Z392">
            <v>1919.11</v>
          </cell>
        </row>
        <row r="393">
          <cell r="U393">
            <v>-23096.160000000003</v>
          </cell>
          <cell r="X393">
            <v>56228.04999999999</v>
          </cell>
          <cell r="Z393">
            <v>40879.05999999998</v>
          </cell>
        </row>
        <row r="395">
          <cell r="U395">
            <v>89.99</v>
          </cell>
          <cell r="X395">
            <v>139.04</v>
          </cell>
          <cell r="Z395">
            <v>103.39</v>
          </cell>
        </row>
        <row r="396">
          <cell r="U396">
            <v>18.41</v>
          </cell>
          <cell r="X396">
            <v>28.45</v>
          </cell>
          <cell r="Z396">
            <v>21.13</v>
          </cell>
        </row>
        <row r="397">
          <cell r="U397">
            <v>-148.23000000000002</v>
          </cell>
          <cell r="X397">
            <v>574.8299999999999</v>
          </cell>
          <cell r="Z397">
            <v>407.77000000000004</v>
          </cell>
        </row>
        <row r="398">
          <cell r="U398">
            <v>0</v>
          </cell>
          <cell r="X398">
            <v>222297.18</v>
          </cell>
          <cell r="Z398">
            <v>193185.65000000005</v>
          </cell>
        </row>
        <row r="399">
          <cell r="S399">
            <v>0.35000000000000003</v>
          </cell>
          <cell r="Z399">
            <v>0.07</v>
          </cell>
        </row>
        <row r="400">
          <cell r="X400">
            <v>757.45</v>
          </cell>
          <cell r="Z400">
            <v>559.37</v>
          </cell>
        </row>
        <row r="401">
          <cell r="Z401">
            <v>16.4</v>
          </cell>
        </row>
        <row r="402">
          <cell r="Z402">
            <v>2.75</v>
          </cell>
        </row>
        <row r="403">
          <cell r="U403">
            <v>0.15000000000000213</v>
          </cell>
          <cell r="X403">
            <v>183.72</v>
          </cell>
          <cell r="Z403">
            <v>151.04000000000002</v>
          </cell>
        </row>
        <row r="404">
          <cell r="Z404">
            <v>10.169999999999993</v>
          </cell>
        </row>
        <row r="405">
          <cell r="Z405">
            <v>2.0799999999999983</v>
          </cell>
        </row>
        <row r="406">
          <cell r="U406">
            <v>-2240.4400000000005</v>
          </cell>
          <cell r="X406">
            <v>22746.940000000006</v>
          </cell>
          <cell r="Z406">
            <v>20634.600000000006</v>
          </cell>
        </row>
        <row r="407">
          <cell r="Z407">
            <v>7.220000000000001</v>
          </cell>
        </row>
        <row r="408">
          <cell r="S408">
            <v>715.0699999999999</v>
          </cell>
          <cell r="X408">
            <v>9500.76</v>
          </cell>
          <cell r="Z408">
            <v>7785.640000000001</v>
          </cell>
        </row>
        <row r="409">
          <cell r="S409">
            <v>1.41</v>
          </cell>
          <cell r="Z409">
            <v>0.2599999999999998</v>
          </cell>
        </row>
        <row r="410">
          <cell r="S410">
            <v>761.96</v>
          </cell>
          <cell r="X410">
            <v>14094.5</v>
          </cell>
          <cell r="Z410">
            <v>11091.76</v>
          </cell>
        </row>
        <row r="411">
          <cell r="S411">
            <v>23.630000000000003</v>
          </cell>
          <cell r="Z411">
            <v>5.92</v>
          </cell>
        </row>
        <row r="412">
          <cell r="S412">
            <v>2018.41</v>
          </cell>
          <cell r="X412">
            <v>21677.519999999997</v>
          </cell>
          <cell r="Z412">
            <v>18527.280000000002</v>
          </cell>
        </row>
        <row r="413">
          <cell r="S413">
            <v>3.1599999999999997</v>
          </cell>
          <cell r="Z413">
            <v>0.63</v>
          </cell>
        </row>
        <row r="414">
          <cell r="S414">
            <v>2.14</v>
          </cell>
          <cell r="Z414">
            <v>0.36</v>
          </cell>
        </row>
        <row r="415">
          <cell r="S415">
            <v>0.55</v>
          </cell>
          <cell r="Z415">
            <v>0.09</v>
          </cell>
        </row>
        <row r="416">
          <cell r="U416">
            <v>-1006.1299999999999</v>
          </cell>
          <cell r="X416">
            <v>9533.170000000002</v>
          </cell>
          <cell r="Z416">
            <v>8423.4</v>
          </cell>
        </row>
        <row r="417">
          <cell r="Z417">
            <v>0.89</v>
          </cell>
        </row>
        <row r="418">
          <cell r="Z418">
            <v>0.63</v>
          </cell>
        </row>
        <row r="419">
          <cell r="S419">
            <v>1098.79</v>
          </cell>
          <cell r="X419">
            <v>17172.72</v>
          </cell>
          <cell r="Z419">
            <v>14174.449999999997</v>
          </cell>
        </row>
        <row r="420">
          <cell r="X420">
            <v>663.52</v>
          </cell>
          <cell r="Z420">
            <v>630.03</v>
          </cell>
        </row>
        <row r="421">
          <cell r="Z421">
            <v>0.61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4973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43">
      <selection activeCell="B93" sqref="B93: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2448.77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'[1]Report'!$S$386+'[1]Report'!$S$387+'[1]Report'!$S$399+'[1]Report'!$S$408+'[1]Report'!$S$409+'[1]Report'!$S$410+'[1]Report'!$S$411+'[1]Report'!$S$412+'[1]Report'!$S$413+'[1]Report'!$S$414+'[1]Report'!$S$415+'[1]Report'!$S$419</f>
        <v>8320.71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86450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6" t="s">
        <v>26</v>
      </c>
      <c r="E13" s="97"/>
      <c r="F13" s="105"/>
      <c r="G13" s="65">
        <f>'[1]Report'!$X$412</f>
        <v>21677.519999999997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6" t="s">
        <v>29</v>
      </c>
      <c r="E14" s="97"/>
      <c r="F14" s="105"/>
      <c r="G14" s="92">
        <f>'[1]Report'!$X$408</f>
        <v>9500.76</v>
      </c>
      <c r="H14" s="5"/>
    </row>
    <row r="15" spans="1:8" ht="26.25" customHeight="1" thickBot="1">
      <c r="A15" s="4"/>
      <c r="B15" s="6"/>
      <c r="C15" s="3" t="s">
        <v>16</v>
      </c>
      <c r="D15" s="96" t="s">
        <v>156</v>
      </c>
      <c r="E15" s="97"/>
      <c r="F15" s="105"/>
      <c r="G15" s="93">
        <f>'[1]Report'!$Z$408+'[1]Report'!$Z$409</f>
        <v>7785.9000000000015</v>
      </c>
      <c r="H15" s="5"/>
    </row>
    <row r="16" spans="1:8" ht="13.5" customHeight="1" thickBot="1">
      <c r="A16" s="4"/>
      <c r="B16" s="6"/>
      <c r="C16" s="3" t="s">
        <v>16</v>
      </c>
      <c r="D16" s="96" t="s">
        <v>157</v>
      </c>
      <c r="E16" s="97"/>
      <c r="F16" s="105"/>
      <c r="G16" s="94">
        <f>'[1]Report'!$S$408+'[1]Report'!$S$409+'[1]Report'!$X$408-'[1]Report'!$Z$408-'[1]Report'!$Z$409</f>
        <v>2431.3399999999983</v>
      </c>
      <c r="H16" s="49"/>
    </row>
    <row r="17" spans="1:8" ht="13.5" customHeight="1" thickBot="1">
      <c r="A17" s="4"/>
      <c r="B17" s="6"/>
      <c r="C17" s="3" t="s">
        <v>16</v>
      </c>
      <c r="D17" s="96" t="s">
        <v>158</v>
      </c>
      <c r="E17" s="97"/>
      <c r="F17" s="105"/>
      <c r="G17" s="65">
        <f>'[2]общий свод 2016 '!$K$721</f>
        <v>4973</v>
      </c>
      <c r="H17" s="5"/>
    </row>
    <row r="18" spans="1:8" ht="24.75" customHeight="1" thickBot="1">
      <c r="A18" s="4"/>
      <c r="B18" s="6"/>
      <c r="C18" s="3" t="s">
        <v>16</v>
      </c>
      <c r="D18" s="96" t="s">
        <v>18</v>
      </c>
      <c r="E18" s="97"/>
      <c r="F18" s="105"/>
      <c r="G18" s="14">
        <f>G10</f>
        <v>2448.77</v>
      </c>
      <c r="H18" s="5"/>
    </row>
    <row r="19" spans="1:8" ht="27" customHeight="1" thickBot="1">
      <c r="A19" s="4"/>
      <c r="B19" s="6"/>
      <c r="C19" s="3" t="s">
        <v>16</v>
      </c>
      <c r="D19" s="96" t="s">
        <v>55</v>
      </c>
      <c r="E19" s="97"/>
      <c r="F19" s="105"/>
      <c r="G19" s="73">
        <f>G18+G15-G17</f>
        <v>5261.670000000002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'[1]Report'!$X$419</f>
        <v>17172.72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'[1]Report'!$X$410</f>
        <v>14094.5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'[1]Report'!$X$386</f>
        <v>3174.3599999999997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'[1]Report'!$X$387</f>
        <v>20830.14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71210.18999999997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'[1]Report'!$Z$386+'[1]Report'!$Z$387+'[1]Report'!$Z$399+'[1]Report'!$Z$408+'[1]Report'!$Z$409+'[1]Report'!$Z$410+'[1]Report'!$Z$411+'[1]Report'!$Z$412+'[1]Report'!$Z$413+'[1]Report'!$Z$414+'[1]Report'!$Z$415+'[1]Report'!$Z$419</f>
        <v>71210.18999999997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6" t="s">
        <v>41</v>
      </c>
      <c r="E26" s="97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6" t="s">
        <v>44</v>
      </c>
      <c r="E27" s="97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6" t="s">
        <v>47</v>
      </c>
      <c r="E28" s="97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6" t="s">
        <v>124</v>
      </c>
      <c r="E29" s="97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96" t="s">
        <v>166</v>
      </c>
      <c r="E30" s="97"/>
      <c r="F30" s="97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6" t="s">
        <v>174</v>
      </c>
      <c r="E31" s="97"/>
      <c r="F31" s="97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6" t="s">
        <v>175</v>
      </c>
      <c r="E32" s="97"/>
      <c r="F32" s="97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96" t="s">
        <v>177</v>
      </c>
      <c r="E33" s="97"/>
      <c r="F33" s="97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6" t="s">
        <v>176</v>
      </c>
      <c r="E34" s="97"/>
      <c r="F34" s="97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6" t="s">
        <v>51</v>
      </c>
      <c r="E35" s="97"/>
      <c r="F35" s="105"/>
      <c r="G35" s="66">
        <f>G24+G10</f>
        <v>73658.95999999998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6" t="s">
        <v>53</v>
      </c>
      <c r="E36" s="97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6" t="s">
        <v>55</v>
      </c>
      <c r="E37" s="97"/>
      <c r="F37" s="105"/>
      <c r="G37" s="73">
        <f>G19</f>
        <v>5261.670000000002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6" t="s">
        <v>57</v>
      </c>
      <c r="E38" s="97"/>
      <c r="F38" s="105"/>
      <c r="G38" s="88">
        <f>G11+G12-G24</f>
        <v>23560.52000000002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4973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4.86</v>
      </c>
      <c r="F42" s="80" t="s">
        <v>136</v>
      </c>
      <c r="G42" s="60">
        <v>3810334293</v>
      </c>
      <c r="H42" s="61">
        <f>G13</f>
        <v>21677.519999999997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17172.72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14094.5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3174.3599999999997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20830.14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81922.23999999999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48501.27999999994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147.9436569101146</v>
      </c>
      <c r="E63" s="76">
        <f>E64/117.48</f>
        <v>610.8923220973782</v>
      </c>
      <c r="F63" s="76">
        <f>F64/12</f>
        <v>1199.17</v>
      </c>
      <c r="G63" s="77">
        <f>G64/18.26</f>
        <v>1767.8044906900332</v>
      </c>
      <c r="H63" s="78">
        <f>H64/0.88</f>
        <v>3815.9999999999995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'[1]Report'!$X$398</f>
        <v>222297.18</v>
      </c>
      <c r="E64" s="65">
        <f>'[1]Report'!$X$391+'[1]Report'!$X$392+'[1]Report'!$X$393+'[1]Report'!$X$395+'[1]Report'!$X$396+'[1]Report'!$X$397</f>
        <v>71767.62999999999</v>
      </c>
      <c r="F64" s="65">
        <f>'[1]Report'!$X$381+'[1]Report'!$X$384</f>
        <v>14390.04</v>
      </c>
      <c r="G64" s="72">
        <f>'[1]Report'!$X$406+'[1]Report'!$X$416</f>
        <v>32280.110000000008</v>
      </c>
      <c r="H64" s="68">
        <f>'[1]Report'!$X$386+'[1]Report'!$X$403</f>
        <v>3358.0799999999995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'[1]Report'!$Z$390+'[1]Report'!$Z$398+'[1]Report'!$Z$404+'[1]Report'!$Z$405</f>
        <v>196532.13000000006</v>
      </c>
      <c r="E65" s="65">
        <f>'[1]Report'!$Z$388+'[1]Report'!$Z$389+'[1]Report'!$Z$391+'[1]Report'!$Z$392+'[1]Report'!$Z$393+'[1]Report'!$Z$395+'[1]Report'!$Z$396+'[1]Report'!$Z$397+'[1]Report'!$Z$401+'[1]Report'!$Z$402</f>
        <v>54252.64999999998</v>
      </c>
      <c r="F65" s="65">
        <f>'[1]Report'!$Z$381+'[1]Report'!$Z$384+'[1]Report'!$Z$421</f>
        <v>13045.350000000002</v>
      </c>
      <c r="G65" s="69">
        <f>'[1]Report'!$Z$382+'[1]Report'!$Z$383+'[1]Report'!$Z$406+'[1]Report'!$Z$407+'[1]Report'!$Z$416+'[1]Report'!$Z$417+'[1]Report'!$Z$418</f>
        <v>28952.250000000004</v>
      </c>
      <c r="H65" s="69">
        <f>'[1]Report'!$Z$386+'[1]Report'!$Z$399+'[1]Report'!$Z$403</f>
        <v>2809.38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25765.04999999993</v>
      </c>
      <c r="E66" s="76">
        <f>E64-E65</f>
        <v>17514.98000000001</v>
      </c>
      <c r="F66" s="76">
        <f>F64-F65</f>
        <v>1344.6899999999987</v>
      </c>
      <c r="G66" s="78">
        <f>G64-G65</f>
        <v>3327.860000000004</v>
      </c>
      <c r="H66" s="78">
        <f>H64-H65</f>
        <v>548.6999999999994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D64+'[1]Report'!$U$398</f>
        <v>222297.18</v>
      </c>
      <c r="E67" s="70">
        <f>E64+'[1]Report'!$U$388+'[1]Report'!$U$389+'[1]Report'!$U$391+'[1]Report'!$U$392+'[1]Report'!$U$393+'[1]Report'!$U$395+'[1]Report'!$U$396+'[1]Report'!$U$397</f>
        <v>58412.75</v>
      </c>
      <c r="F67" s="70">
        <f>F64+'[1]Report'!$U$381+'[1]Report'!$U$384</f>
        <v>13539.460000000001</v>
      </c>
      <c r="G67" s="71">
        <f>G64+'[1]Report'!$U$382+'[1]Report'!$U$383+'[1]Report'!$U$406+'[1]Report'!$U$416</f>
        <v>29425.31000000001</v>
      </c>
      <c r="H67" s="71">
        <f>H64+'[1]Report'!$U$403</f>
        <v>3358.2299999999996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-13354.87999999999</v>
      </c>
      <c r="F68" s="44">
        <f>F67-F64</f>
        <v>-850.5799999999999</v>
      </c>
      <c r="G68" s="44">
        <f>G67-G64</f>
        <v>-2854.7999999999993</v>
      </c>
      <c r="H68" s="44">
        <f>H67-H64</f>
        <v>0.15000000000009095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6"/>
      <c r="F73" s="97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6"/>
      <c r="F74" s="97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6"/>
      <c r="F75" s="97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-17060.109999999986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6"/>
      <c r="F78" s="97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5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8" t="s">
        <v>179</v>
      </c>
      <c r="C94" s="98" t="s">
        <v>180</v>
      </c>
      <c r="D94" s="98" t="s">
        <v>181</v>
      </c>
    </row>
    <row r="95" spans="2:4" ht="12.75">
      <c r="B95" s="98" t="s">
        <v>182</v>
      </c>
      <c r="C95" s="99">
        <f>'[1]Report'!$X$420</f>
        <v>663.52</v>
      </c>
      <c r="D95" s="99">
        <f>'[1]Report'!$Z$420</f>
        <v>630.03</v>
      </c>
    </row>
    <row r="96" spans="2:4" ht="12.75">
      <c r="B96" s="98" t="s">
        <v>183</v>
      </c>
      <c r="C96" s="99">
        <f>'[1]Report'!$X$400</f>
        <v>757.45</v>
      </c>
      <c r="D96" s="99">
        <f>'[1]Report'!$Z$400</f>
        <v>559.37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2017-03-14T07:50:57Z</dcterms:modified>
  <cp:category/>
  <cp:version/>
  <cp:contentType/>
  <cp:contentStatus/>
</cp:coreProperties>
</file>