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<sst xmlns="http://schemas.openxmlformats.org/spreadsheetml/2006/main" count="283" uniqueCount="179">
  <si>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</si>
  <si>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</si>
  <si>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</si>
  <si>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</si>
  <si>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</si>
  <si>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</si>
  <si>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</si>
  <si>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</si>
  <si>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</si>
  <si>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</si>
  <si>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</si>
  <si>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</si>
  <si>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</si>
  <si>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</si>
  <si>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</si>
  <si>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</si>
  <si>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</si>
  <si>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</si>
  <si>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</si>
  <si>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</si>
  <si>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</si>
  <si>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</si>
  <si>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</si>
  <si>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</si>
  <si>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</si>
  <si>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</si>
  <si>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</si>
  <si>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</si>
  <si>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</si>
  <si>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</si>
  <si>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</si>
  <si>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</si>
  <si>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</si>
  <si>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</si>
  <si>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</si>
  <si>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</si>
  <si>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</si>
  <si>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</si>
  <si>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</si>
  <si>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</si>
  <si>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</si>
  <si>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</si>
  <si>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</si>
  <si>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</si>
  <si>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</si>
  <si>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</si>
  <si>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</si>
  <si>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</si>
  <si>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</si>
  <si>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</si>
  <si>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</si>
  <si>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</si>
  <si>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</si>
  <si>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</si>
  <si>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</si>
  <si>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</si>
  <si>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</si>
  <si>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</si>
  <si>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</si>
  <si>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</si>
  <si>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</si>
  <si>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</si>
  <si>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</si>
  <si>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</si>
  <si>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</si>
  <si>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</si>
  <si>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</si>
  <si>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</si>
  <si>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</si>
  <si>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</si>
  <si>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</si>
  <si>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</si>
  <si>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</si>
  <si>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</si>
  <si>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</si>
  <si>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</si>
  <si>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</si>
  <si>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</si>
  <si>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</si>
  <si>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</si>
  <si>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</si>
  <si>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</si>
  <si>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</si>
  <si>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</si>
  <si>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</si>
  <si>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</si>
  <si>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</si>
  <si>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</si>
  <si>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</si>
  <si>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</si>
  <si>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</si>
  <si>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</si>
  <si>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</si>
  <si>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</si>
  <si>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</si>
  <si>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</si>
  <si>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</si>
  <si>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</si>
  <si>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</si>
  <si>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</si>
  <si>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</si>
  <si>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</si>
  <si>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</si>
  <si>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</si>
  <si>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</si>
  <si>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</si>
  <si>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</si>
  <si>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</si>
  <si>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</si>
  <si>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</si>
  <si>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</si>
  <si>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</si>
  <si>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</si>
  <si>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</si>
  <si>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</si>
  <si>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</si>
  <si>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</si>
  <si>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</si>
  <si>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</si>
  <si>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</si>
  <si>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</si>
  <si>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</si>
  <si>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</si>
  <si>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</si>
  <si>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</si>
  <si>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</si>
  <si>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</si>
  <si>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</si>
  <si>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</si>
  <si>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</si>
  <si>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</si>
  <si>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</si>
  <si>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</si>
  <si>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</si>
  <si>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</si>
  <si>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</si>
  <si>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</si>
  <si>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</si>
  <si>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</si>
  <si>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</si>
  <si>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</si>
  <si>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</si>
  <si>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</si>
  <si>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</si>
  <si>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</si>
  <si>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</si>
  <si>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</si>
  <si>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</si>
  <si>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</si>
  <si>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</si>
  <si>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</si>
  <si>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</si>
  <si>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</si>
  <si>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</si>
  <si>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</si>
  <si>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</si>
  <si>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</si>
  <si>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</si>
  <si>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</si>
  <si>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</si>
  <si>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</si>
  <si>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</si>
  <si>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</si>
  <si>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</si>
  <si>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</si>
  <si>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</si>
  <si>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</si>
  <si>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</si>
  <si>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</si>
  <si>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</si>
  <si>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</si>
  <si>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</si>
  <si>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</si>
  <si>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87                                                                                                                                                                             за 2015  год</t>
  </si>
  <si>
    <t>начислено юр. лицам</t>
  </si>
  <si>
    <t>оплачено юрлицами</t>
  </si>
  <si>
    <t xml:space="preserve"> </t>
  </si>
  <si>
    <t>задолженность юрлиц на начало периода</t>
  </si>
  <si>
    <t>задолженность юрлиц на конец периода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</si>
</sst>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0" fillId="24" borderId="11" xfId="0" applyFont="1" applyFill="1" applyBorder="1" applyAlignment="1">
      <alignment vertical="top" wrapText="1"/>
    </xf>
    <xf numFmtId="0" fontId="4" fillId="25" borderId="24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46" xfId="0" applyNumberFormat="1" applyFont="1" applyFill="1" applyBorder="1" applyAlignment="1">
      <alignment horizontal="right" vertical="top" wrapText="1"/>
    </xf>
    <xf numFmtId="4" fontId="4" fillId="24" borderId="10" xfId="0" applyNumberFormat="1" applyFont="1" applyFill="1" applyBorder="1" applyAlignment="1">
      <alignment wrapText="1"/>
    </xf>
    <xf numFmtId="2" fontId="4" fillId="24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5">
          <cell r="E25">
            <v>2092.86</v>
          </cell>
          <cell r="G25">
            <v>2092.86</v>
          </cell>
        </row>
        <row r="27">
          <cell r="C27">
            <v>263.8</v>
          </cell>
          <cell r="E27">
            <v>2459.73</v>
          </cell>
          <cell r="G27">
            <v>2723.53</v>
          </cell>
        </row>
        <row r="28">
          <cell r="E28">
            <v>36.06</v>
          </cell>
          <cell r="G28">
            <v>36.06</v>
          </cell>
        </row>
        <row r="29">
          <cell r="E29">
            <v>888.03</v>
          </cell>
          <cell r="G29">
            <v>888.03</v>
          </cell>
        </row>
        <row r="30">
          <cell r="E30">
            <v>379.39</v>
          </cell>
          <cell r="G30">
            <v>379.39</v>
          </cell>
        </row>
        <row r="31">
          <cell r="C31">
            <v>172.72</v>
          </cell>
          <cell r="G31">
            <v>172.72</v>
          </cell>
        </row>
        <row r="32">
          <cell r="E32">
            <v>917.58</v>
          </cell>
          <cell r="G32">
            <v>917.58</v>
          </cell>
        </row>
        <row r="248">
          <cell r="E248">
            <v>2993.7</v>
          </cell>
          <cell r="F248">
            <v>2580.96</v>
          </cell>
          <cell r="G248">
            <v>412.74</v>
          </cell>
        </row>
        <row r="249">
          <cell r="E249">
            <v>1334.74</v>
          </cell>
          <cell r="F249">
            <v>1213.4</v>
          </cell>
          <cell r="G249">
            <v>121.34</v>
          </cell>
        </row>
        <row r="250">
          <cell r="E250">
            <v>49.76</v>
          </cell>
          <cell r="F250">
            <v>45.05</v>
          </cell>
          <cell r="G250">
            <v>4.71</v>
          </cell>
        </row>
        <row r="252">
          <cell r="E252">
            <v>1225.4</v>
          </cell>
          <cell r="F252">
            <v>1114</v>
          </cell>
          <cell r="G252">
            <v>111.4</v>
          </cell>
        </row>
        <row r="253">
          <cell r="E253">
            <v>523.49</v>
          </cell>
          <cell r="F253">
            <v>475.9</v>
          </cell>
          <cell r="G253">
            <v>47.59</v>
          </cell>
        </row>
        <row r="254">
          <cell r="E254">
            <v>1054.92</v>
          </cell>
          <cell r="F254">
            <v>845.2</v>
          </cell>
          <cell r="G254">
            <v>209.72</v>
          </cell>
        </row>
        <row r="357">
          <cell r="E357">
            <v>2355.36</v>
          </cell>
          <cell r="F357">
            <v>2355.36</v>
          </cell>
        </row>
        <row r="359">
          <cell r="E359">
            <v>134.87</v>
          </cell>
          <cell r="F359">
            <v>134.87</v>
          </cell>
        </row>
        <row r="360">
          <cell r="E360">
            <v>40.44</v>
          </cell>
          <cell r="F360">
            <v>40.44</v>
          </cell>
        </row>
        <row r="362">
          <cell r="E362">
            <v>999.36</v>
          </cell>
          <cell r="F362">
            <v>999.36</v>
          </cell>
        </row>
        <row r="363">
          <cell r="E363">
            <v>426.96</v>
          </cell>
          <cell r="F363">
            <v>426.96</v>
          </cell>
        </row>
        <row r="366">
          <cell r="E366">
            <v>1025.57</v>
          </cell>
          <cell r="F366">
            <v>1025.57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SheetLayoutView="100" zoomScalePageLayoutView="0" workbookViewId="0" topLeftCell="A9">
      <selection activeCell="G16" sqref="G1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6" t="s">
        <v>173</v>
      </c>
      <c r="B1" s="96"/>
      <c r="C1" s="96"/>
      <c r="D1" s="96"/>
      <c r="E1" s="96"/>
      <c r="F1" s="96"/>
      <c r="G1" s="96"/>
      <c r="H1" s="9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3"/>
      <c r="E3" s="125"/>
      <c r="F3" s="13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7"/>
      <c r="E4" s="98"/>
      <c r="F4" s="99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00"/>
      <c r="E5" s="101"/>
      <c r="F5" s="102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03"/>
      <c r="E6" s="87"/>
      <c r="F6" s="88"/>
      <c r="G6" s="36">
        <v>42369</v>
      </c>
      <c r="H6" s="5"/>
    </row>
    <row r="7" spans="1:8" ht="38.25" customHeight="1" thickBot="1">
      <c r="A7" s="89" t="s">
        <v>13</v>
      </c>
      <c r="B7" s="92"/>
      <c r="C7" s="92"/>
      <c r="D7" s="104"/>
      <c r="E7" s="104"/>
      <c r="F7" s="104"/>
      <c r="G7" s="92"/>
      <c r="H7" s="93"/>
    </row>
    <row r="8" spans="1:8" ht="33" customHeight="1" thickBot="1">
      <c r="A8" s="40" t="s">
        <v>0</v>
      </c>
      <c r="B8" s="39" t="s">
        <v>1</v>
      </c>
      <c r="C8" s="41" t="s">
        <v>2</v>
      </c>
      <c r="D8" s="135" t="s">
        <v>3</v>
      </c>
      <c r="E8" s="136"/>
      <c r="F8" s="13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4" t="s">
        <v>15</v>
      </c>
      <c r="E9" s="125"/>
      <c r="F9" s="12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4" t="s">
        <v>18</v>
      </c>
      <c r="E10" s="125"/>
      <c r="F10" s="126"/>
      <c r="G10" s="64">
        <v>25076.95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4" t="s">
        <v>20</v>
      </c>
      <c r="E11" s="125"/>
      <c r="F11" s="126"/>
      <c r="G11" s="65">
        <f>3143.78+8244.39+3832.66+4420.77+1313.62+4058.67+1372.15+4186.76+2663.01+2894.32+8575.14+4077.33</f>
        <v>48782.600000000006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30" t="s">
        <v>23</v>
      </c>
      <c r="E12" s="131"/>
      <c r="F12" s="132"/>
      <c r="G12" s="63">
        <f>G13+G14+G20+G21+G22+G23</f>
        <v>173791.22999999998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07"/>
      <c r="G13" s="66">
        <f>3115.22+13560.28</f>
        <v>16675.5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07"/>
      <c r="G14" s="152">
        <f>4808.36+24041.8+'[1]TDSheet'!$E$252+'[1]TDSheet'!$E$362</f>
        <v>31074.920000000002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07"/>
      <c r="G15" s="153">
        <f>3865.12+2015.99+18473.26+786.82+3311.46+'[1]TDSheet'!$F$362+'[1]TDSheet'!$F$252</f>
        <v>30566.01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07"/>
      <c r="G16" s="67">
        <f>4058.67+G14-G15</f>
        <v>4567.580000000005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07"/>
      <c r="G17" s="66">
        <v>75106.3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07"/>
      <c r="G18" s="14">
        <f>G10</f>
        <v>25076.95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07"/>
      <c r="G19" s="76">
        <f>G18+G15-G17</f>
        <v>-19463.340000000004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8" t="s">
        <v>32</v>
      </c>
      <c r="E20" s="139"/>
      <c r="F20" s="140"/>
      <c r="G20" s="66">
        <f>4559.94+22064.23</f>
        <v>26624.17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4" t="s">
        <v>151</v>
      </c>
      <c r="E21" s="125"/>
      <c r="F21" s="126"/>
      <c r="G21" s="65">
        <f>26185.8+5237.16</f>
        <v>31422.96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4" t="s">
        <v>152</v>
      </c>
      <c r="E22" s="125"/>
      <c r="F22" s="126"/>
      <c r="G22" s="65">
        <f>1557.64+7788.2</f>
        <v>9345.84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7" t="s">
        <v>153</v>
      </c>
      <c r="E23" s="128"/>
      <c r="F23" s="129"/>
      <c r="G23" s="65">
        <f>48873.2+9774.64</f>
        <v>58647.84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4" t="s">
        <v>35</v>
      </c>
      <c r="E24" s="125"/>
      <c r="F24" s="126"/>
      <c r="G24" s="68">
        <f>G25+G26+G27+G28+G29+G30</f>
        <v>169705.3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0" t="s">
        <v>38</v>
      </c>
      <c r="E25" s="131"/>
      <c r="F25" s="132"/>
      <c r="G25" s="85">
        <f>2269.23+6729.93+3131.74+3606.6+1072.32+3311.46+5568.34+18473.26+18419.61+11551.92+34917.52+17615.44</f>
        <v>126667.37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0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07"/>
      <c r="G27" s="85">
        <f>509.72+1599.48+746.17+856.98+254.89+786.82+1270.33+3865.12+4095.51+2347.6+7968.03+3673.67</f>
        <v>27974.32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07"/>
      <c r="G28" s="79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07"/>
      <c r="G29" s="66">
        <f>1918.56+4103.34+1187.17+2045.27+2015.99+653.88</f>
        <v>11924.21</v>
      </c>
      <c r="H29" s="86"/>
      <c r="I29" s="82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148">
        <f>G32-G33-(G31-G32)</f>
        <v>3139.4000000000015</v>
      </c>
      <c r="H30" s="149"/>
      <c r="I30" s="82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150">
        <f>'[1]TDSheet'!$E$25+'[1]TDSheet'!$E$27+'[1]TDSheet'!$E$28+'[1]TDSheet'!$E$29+'[1]TDSheet'!$E$30+'[1]TDSheet'!$E$32+'[1]TDSheet'!$E$248+'[1]TDSheet'!$E$249+'[1]TDSheet'!$E$250+'[1]TDSheet'!$E$252+'[1]TDSheet'!$E$253+'[1]TDSheet'!$E$254+'[1]TDSheet'!$E$357+'[1]TDSheet'!$E$359+'[1]TDSheet'!$E$360+'[1]TDSheet'!$E$362+'[1]TDSheet'!$E$363+'[1]TDSheet'!$E$366</f>
        <v>18938.219999999998</v>
      </c>
      <c r="H31" s="149"/>
      <c r="I31" s="82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150">
        <f>'[1]TDSheet'!$F$357+'[1]TDSheet'!$F$359+'[1]TDSheet'!$F$360+'[1]TDSheet'!$F$362+'[1]TDSheet'!$F$363+'[1]TDSheet'!$F$366+'[1]TDSheet'!$F$248+'[1]TDSheet'!$F$249+'[1]TDSheet'!$F$250+'[1]TDSheet'!$F$252+'[1]TDSheet'!$F$253+'[1]TDSheet'!$F$254</f>
        <v>11257.07</v>
      </c>
      <c r="H32" s="149"/>
      <c r="I32" s="82"/>
      <c r="J32" t="s">
        <v>176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151">
        <f>'[1]TDSheet'!$C$27+'[1]TDSheet'!$C$31</f>
        <v>436.52</v>
      </c>
      <c r="H33" s="149"/>
      <c r="I33" s="82"/>
    </row>
    <row r="34" spans="1:9" ht="13.5" customHeight="1" thickBot="1">
      <c r="A34" s="4"/>
      <c r="B34" s="13"/>
      <c r="C34" s="3"/>
      <c r="D34" s="105" t="s">
        <v>178</v>
      </c>
      <c r="E34" s="106"/>
      <c r="F34" s="106"/>
      <c r="G34" s="151">
        <f>'[1]TDSheet'!$G$248+'[1]TDSheet'!$G$249+'[1]TDSheet'!$G$250+'[1]TDSheet'!$G$252+'[1]TDSheet'!$G$253+'[1]TDSheet'!$G$254+'[1]TDSheet'!$G$25+'[1]TDSheet'!$G$27+'[1]TDSheet'!$G$28+'[1]TDSheet'!$G$29+'[1]TDSheet'!$G$30+'[1]TDSheet'!$G$31+'[1]TDSheet'!$G$32</f>
        <v>8117.670000000001</v>
      </c>
      <c r="H34" s="149"/>
      <c r="I34" s="82"/>
    </row>
    <row r="35" spans="1:8" ht="35.25" customHeight="1" thickBot="1">
      <c r="A35" s="4" t="s">
        <v>56</v>
      </c>
      <c r="B35" s="78" t="s">
        <v>51</v>
      </c>
      <c r="C35" s="3" t="s">
        <v>16</v>
      </c>
      <c r="D35" s="105" t="s">
        <v>51</v>
      </c>
      <c r="E35" s="106"/>
      <c r="F35" s="107"/>
      <c r="G35" s="69">
        <f>G24+G10</f>
        <v>194782.25</v>
      </c>
      <c r="H35" s="50"/>
    </row>
    <row r="36" spans="1:8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07"/>
      <c r="G36" s="12">
        <v>0</v>
      </c>
      <c r="H36" s="5">
        <v>0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07"/>
      <c r="G37" s="76">
        <f>G19</f>
        <v>-19463.340000000004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07"/>
      <c r="G38" s="49">
        <f>G11+G12-G24</f>
        <v>52868.53</v>
      </c>
      <c r="H38" s="49"/>
    </row>
    <row r="39" spans="1:8" ht="38.25" customHeight="1" thickBot="1">
      <c r="A39" s="90" t="s">
        <v>58</v>
      </c>
      <c r="B39" s="91"/>
      <c r="C39" s="91"/>
      <c r="D39" s="91"/>
      <c r="E39" s="91"/>
      <c r="F39" s="92"/>
      <c r="G39" s="91"/>
      <c r="H39" s="9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75106.3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7">
        <v>0.91</v>
      </c>
      <c r="F42" s="83" t="s">
        <v>136</v>
      </c>
      <c r="G42" s="60">
        <v>3810334293</v>
      </c>
      <c r="H42" s="61">
        <f>G13</f>
        <v>16675.5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4" t="s">
        <v>137</v>
      </c>
      <c r="G43" s="60">
        <v>3848000155</v>
      </c>
      <c r="H43" s="61">
        <f>G20</f>
        <v>26624.17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4" t="s">
        <v>138</v>
      </c>
      <c r="G44" s="60">
        <v>3837003965</v>
      </c>
      <c r="H44" s="61">
        <f>G21</f>
        <v>31422.96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9345.84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58647.84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1"/>
      <c r="G47" s="107"/>
      <c r="H47" s="61">
        <f>SUM(H41:H46)</f>
        <v>217822.61</v>
      </c>
    </row>
    <row r="48" spans="1:8" ht="19.5" customHeight="1" thickBot="1">
      <c r="A48" s="90" t="s">
        <v>64</v>
      </c>
      <c r="B48" s="91"/>
      <c r="C48" s="91"/>
      <c r="D48" s="91"/>
      <c r="E48" s="91"/>
      <c r="F48" s="91"/>
      <c r="G48" s="91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4" t="s">
        <v>141</v>
      </c>
      <c r="E49" s="9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4" t="s">
        <v>69</v>
      </c>
      <c r="E50" s="9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4" t="s">
        <v>71</v>
      </c>
      <c r="E51" s="9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4" t="s">
        <v>73</v>
      </c>
      <c r="E52" s="95"/>
      <c r="F52" s="56">
        <v>0</v>
      </c>
      <c r="G52" s="51"/>
      <c r="H52" s="49"/>
    </row>
    <row r="53" spans="1:8" ht="18.75" customHeight="1" thickBot="1">
      <c r="A53" s="108" t="s">
        <v>74</v>
      </c>
      <c r="B53" s="109"/>
      <c r="C53" s="109"/>
      <c r="D53" s="109"/>
      <c r="E53" s="109"/>
      <c r="F53" s="109"/>
      <c r="G53" s="109"/>
      <c r="H53" s="110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4" t="s">
        <v>15</v>
      </c>
      <c r="E54" s="9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4" t="s">
        <v>18</v>
      </c>
      <c r="E55" s="9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4" t="s">
        <v>20</v>
      </c>
      <c r="E56" s="9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4" t="s">
        <v>53</v>
      </c>
      <c r="E57" s="9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4" t="s">
        <v>55</v>
      </c>
      <c r="E58" s="9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69093.63000000003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70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9">
        <f>D64/1502.58</f>
        <v>377.5353325613279</v>
      </c>
      <c r="E63" s="79">
        <f>E64/117.48</f>
        <v>705.1614742934967</v>
      </c>
      <c r="F63" s="79">
        <f>F64/12</f>
        <v>1593.0391666666667</v>
      </c>
      <c r="G63" s="80">
        <f>G64/18.26</f>
        <v>2255.6363636363635</v>
      </c>
      <c r="H63" s="81">
        <f>H64/0.88</f>
        <v>1313.0568181818182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6">
        <f>93726.08+473550.96</f>
        <v>567277.04</v>
      </c>
      <c r="E64" s="66">
        <f>59792.2+3199.7+19850.47</f>
        <v>82842.37</v>
      </c>
      <c r="F64" s="66">
        <f>3076.61+494.84+15545.02</f>
        <v>19116.47</v>
      </c>
      <c r="G64" s="75">
        <f>5675.2+1943.51+24906.96+8662.25</f>
        <v>41187.92</v>
      </c>
      <c r="H64" s="71">
        <f>185.24+970.25</f>
        <v>1155.49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6">
        <f>81959.49+40888.4+323043.86+16341.61+61496.14</f>
        <v>523729.5</v>
      </c>
      <c r="E65" s="66">
        <f>3410.13+10969.61+8338.98+4797.62+38787.27+589.17+271.48+2372.21</f>
        <v>69536.47</v>
      </c>
      <c r="F65" s="66">
        <f>1821.15+1156.45+10425.18+86.53+43.82+350.16+517.51+1848.62</f>
        <v>16249.420000000002</v>
      </c>
      <c r="G65" s="72">
        <f>1214.44+689.18+5726.04+3480.72+2031.14+18727.37</f>
        <v>31868.89</v>
      </c>
      <c r="H65" s="72">
        <f>168.21+82.66+731.95+118.24+0.32</f>
        <v>1101.3799999999999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9">
        <f>D64-D65</f>
        <v>43547.54000000004</v>
      </c>
      <c r="E66" s="79">
        <f>E64-E65</f>
        <v>13305.899999999994</v>
      </c>
      <c r="F66" s="79">
        <f>F64-F65</f>
        <v>2867.0499999999993</v>
      </c>
      <c r="G66" s="81">
        <f>G64-G65</f>
        <v>9319.029999999999</v>
      </c>
      <c r="H66" s="81">
        <f>H64-H65</f>
        <v>54.11000000000013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3">
        <f>93726.08+473550.96</f>
        <v>567277.04</v>
      </c>
      <c r="E67" s="73">
        <f>18891.75+63770.35+3261.53</f>
        <v>85923.63</v>
      </c>
      <c r="F67" s="73">
        <f>1432.76+79.12+8113.43</f>
        <v>9625.310000000001</v>
      </c>
      <c r="G67" s="74">
        <f>24710.01+8595.95+6038.55+2047.05</f>
        <v>41391.560000000005</v>
      </c>
      <c r="H67" s="74">
        <f>970.25</f>
        <v>970.25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3081.2600000000093</v>
      </c>
      <c r="F68" s="44">
        <f>F67-F64</f>
        <v>-9491.16</v>
      </c>
      <c r="G68" s="44">
        <f>G67-G64</f>
        <v>203.6400000000067</v>
      </c>
      <c r="H68" s="44">
        <f>H67-H64</f>
        <v>-185.24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15" t="s">
        <v>145</v>
      </c>
      <c r="E69" s="116"/>
      <c r="F69" s="116"/>
      <c r="G69" s="116"/>
      <c r="H69" s="11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8" t="s">
        <v>145</v>
      </c>
      <c r="E70" s="119"/>
      <c r="F70" s="119"/>
      <c r="G70" s="119"/>
      <c r="H70" s="120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90" t="s">
        <v>101</v>
      </c>
      <c r="B72" s="91"/>
      <c r="C72" s="91"/>
      <c r="D72" s="91"/>
      <c r="E72" s="91"/>
      <c r="F72" s="91"/>
      <c r="G72" s="91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/>
      <c r="F73" s="106"/>
      <c r="G73" s="10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0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0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8"/>
      <c r="F76" s="119"/>
      <c r="G76" s="120"/>
      <c r="H76" s="26">
        <f>D68+E68+F68+G68+H68</f>
        <v>-6391.499999999984</v>
      </c>
    </row>
    <row r="77" spans="1:8" ht="25.5" customHeight="1" thickBot="1">
      <c r="A77" s="90" t="s">
        <v>107</v>
      </c>
      <c r="B77" s="91"/>
      <c r="C77" s="91"/>
      <c r="D77" s="91"/>
      <c r="E77" s="91"/>
      <c r="F77" s="91"/>
      <c r="G77" s="91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/>
      <c r="F78" s="106"/>
      <c r="G78" s="10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45"/>
      <c r="F79" s="146"/>
      <c r="G79" s="14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42" t="s">
        <v>167</v>
      </c>
      <c r="F80" s="143"/>
      <c r="G80" s="143"/>
      <c r="H80" s="144"/>
    </row>
    <row r="81" ht="12.75">
      <c r="A81" s="1"/>
    </row>
    <row r="82" ht="12.75">
      <c r="A82" s="1"/>
    </row>
    <row r="83" spans="1:8" ht="38.25" customHeight="1">
      <c r="A83" s="141" t="s">
        <v>172</v>
      </c>
      <c r="B83" s="141"/>
      <c r="C83" s="141"/>
      <c r="D83" s="141"/>
      <c r="E83" s="141"/>
      <c r="F83" s="141"/>
      <c r="G83" s="141"/>
      <c r="H83" s="14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2" t="s">
        <v>115</v>
      </c>
      <c r="D86" s="113"/>
      <c r="E86" s="114"/>
    </row>
    <row r="87" spans="1:5" ht="18.75" customHeight="1" thickBot="1">
      <c r="A87" s="29">
        <v>2</v>
      </c>
      <c r="B87" s="4" t="s">
        <v>116</v>
      </c>
      <c r="C87" s="112" t="s">
        <v>117</v>
      </c>
      <c r="D87" s="113"/>
      <c r="E87" s="114"/>
    </row>
    <row r="88" spans="1:5" ht="16.5" customHeight="1" thickBot="1">
      <c r="A88" s="29">
        <v>3</v>
      </c>
      <c r="B88" s="4" t="s">
        <v>118</v>
      </c>
      <c r="C88" s="112" t="s">
        <v>119</v>
      </c>
      <c r="D88" s="113"/>
      <c r="E88" s="114"/>
    </row>
    <row r="89" spans="1:5" ht="13.5" thickBot="1">
      <c r="A89" s="29">
        <v>4</v>
      </c>
      <c r="B89" s="4" t="s">
        <v>16</v>
      </c>
      <c r="C89" s="112" t="s">
        <v>120</v>
      </c>
      <c r="D89" s="113"/>
      <c r="E89" s="114"/>
    </row>
    <row r="90" spans="1:5" ht="24" customHeight="1" thickBot="1">
      <c r="A90" s="29">
        <v>5</v>
      </c>
      <c r="B90" s="4" t="s">
        <v>86</v>
      </c>
      <c r="C90" s="112" t="s">
        <v>121</v>
      </c>
      <c r="D90" s="113"/>
      <c r="E90" s="114"/>
    </row>
    <row r="91" spans="1:5" ht="21" customHeight="1" thickBot="1">
      <c r="A91" s="30">
        <v>6</v>
      </c>
      <c r="B91" s="31" t="s">
        <v>122</v>
      </c>
      <c r="C91" s="112" t="s">
        <v>123</v>
      </c>
      <c r="D91" s="113"/>
      <c r="E91" s="114"/>
    </row>
  </sheetData>
  <sheetProtection/>
  <mergeCells count="69">
    <mergeCell ref="D34:F34"/>
    <mergeCell ref="A83:H83"/>
    <mergeCell ref="E80:H80"/>
    <mergeCell ref="E74:G74"/>
    <mergeCell ref="E75:G75"/>
    <mergeCell ref="E76:G76"/>
    <mergeCell ref="E78:G78"/>
    <mergeCell ref="E79:G79"/>
    <mergeCell ref="D14:F14"/>
    <mergeCell ref="D20:F20"/>
    <mergeCell ref="D21:F21"/>
    <mergeCell ref="D15:F15"/>
    <mergeCell ref="D16:F16"/>
    <mergeCell ref="D17:F17"/>
    <mergeCell ref="D18:F18"/>
    <mergeCell ref="D19:F19"/>
    <mergeCell ref="C90:E90"/>
    <mergeCell ref="D58:E58"/>
    <mergeCell ref="D59:E59"/>
    <mergeCell ref="D22:F22"/>
    <mergeCell ref="D23:F23"/>
    <mergeCell ref="D24:F24"/>
    <mergeCell ref="D25:F25"/>
    <mergeCell ref="D26:F26"/>
    <mergeCell ref="D28:F28"/>
    <mergeCell ref="D54:E54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36:F36"/>
    <mergeCell ref="D27:F27"/>
    <mergeCell ref="D37:F37"/>
    <mergeCell ref="D50:E50"/>
    <mergeCell ref="D38:F38"/>
    <mergeCell ref="A48:H48"/>
    <mergeCell ref="F47:G47"/>
    <mergeCell ref="D31:F31"/>
    <mergeCell ref="D32:F32"/>
    <mergeCell ref="D33:F33"/>
    <mergeCell ref="A7:H7"/>
    <mergeCell ref="D29:F29"/>
    <mergeCell ref="D35:F35"/>
    <mergeCell ref="D30:F30"/>
    <mergeCell ref="D9:F9"/>
    <mergeCell ref="D10:F10"/>
    <mergeCell ref="D11:F11"/>
    <mergeCell ref="D12:F12"/>
    <mergeCell ref="D8:F8"/>
    <mergeCell ref="D13:F13"/>
    <mergeCell ref="A1:H1"/>
    <mergeCell ref="D4:F4"/>
    <mergeCell ref="D5:F5"/>
    <mergeCell ref="D6:F6"/>
    <mergeCell ref="D3:F3"/>
    <mergeCell ref="A39:H39"/>
    <mergeCell ref="D51:E51"/>
    <mergeCell ref="D57:E57"/>
    <mergeCell ref="D49:E49"/>
    <mergeCell ref="D56:E56"/>
    <mergeCell ref="D52:E52"/>
    <mergeCell ref="A53:H53"/>
    <mergeCell ref="D55:E5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2016-03-24T06:25:07Z</dcterms:modified>
  <cp:category/>
  <cp:version/>
  <cp:contentType/>
  <cp:contentStatus/>
</cp:coreProperties>
</file>